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U:\3. TEMPLATES\"/>
    </mc:Choice>
  </mc:AlternateContent>
  <bookViews>
    <workbookView xWindow="0" yWindow="0" windowWidth="28800" windowHeight="12885" tabRatio="604"/>
  </bookViews>
  <sheets>
    <sheet name="Salary Info" sheetId="26" r:id="rId1"/>
    <sheet name="SALARY GRID" sheetId="11" r:id="rId2"/>
    <sheet name="WORKDAY Allocations" sheetId="25" r:id="rId3"/>
    <sheet name="Effort Graph" sheetId="17" r:id="rId4"/>
  </sheets>
  <definedNames>
    <definedName name="_xlnm._FilterDatabase" localSheetId="2" hidden="1">'WORKDAY Allocations'!$B$3:$O$50</definedName>
    <definedName name="DEPT">'SALARY GRID'!$BD$15:$BJ$45</definedName>
    <definedName name="GRANTS">'SALARY GRID'!$A$15:$AQ$45</definedName>
    <definedName name="_xlnm.Print_Area" localSheetId="1">'SALARY GRID'!$A$1:$BU$49</definedName>
  </definedNames>
  <calcPr calcId="162913"/>
  <pivotCaches>
    <pivotCache cacheId="2" r:id="rId5"/>
  </pivotCaches>
</workbook>
</file>

<file path=xl/calcChain.xml><?xml version="1.0" encoding="utf-8"?>
<calcChain xmlns="http://schemas.openxmlformats.org/spreadsheetml/2006/main">
  <c r="AO43" i="11" l="1"/>
  <c r="AO42" i="11"/>
  <c r="AO41" i="11"/>
  <c r="AO40" i="11"/>
  <c r="AO39" i="11"/>
  <c r="AO38" i="11"/>
  <c r="AO36" i="11"/>
  <c r="AO35" i="11"/>
  <c r="AO34" i="11"/>
  <c r="AO33" i="11"/>
  <c r="AO32" i="11"/>
  <c r="AO31" i="11"/>
  <c r="AO28" i="11"/>
  <c r="AO27" i="11"/>
  <c r="AO26" i="11"/>
  <c r="AO25" i="11"/>
  <c r="AO24" i="11"/>
  <c r="AO23" i="11"/>
  <c r="AO21" i="11"/>
  <c r="AO20" i="11"/>
  <c r="AO19" i="11"/>
  <c r="AO18" i="11"/>
  <c r="AO17" i="11"/>
  <c r="AZ43" i="11" l="1"/>
  <c r="AZ42" i="11"/>
  <c r="AZ41" i="11"/>
  <c r="AZ40" i="11"/>
  <c r="AZ39" i="11"/>
  <c r="AZ38" i="11"/>
  <c r="AZ36" i="11"/>
  <c r="AZ35" i="11"/>
  <c r="AZ34" i="11"/>
  <c r="AZ33" i="11"/>
  <c r="AZ32" i="11"/>
  <c r="AZ31" i="11"/>
  <c r="AZ28" i="11"/>
  <c r="AZ27" i="11"/>
  <c r="AZ26" i="11"/>
  <c r="AZ25" i="11"/>
  <c r="AZ24" i="11"/>
  <c r="AZ23" i="11"/>
  <c r="AZ21" i="11"/>
  <c r="AZ20" i="11"/>
  <c r="AZ19" i="11"/>
  <c r="AZ18" i="11"/>
  <c r="AZ17" i="11"/>
  <c r="AZ16" i="11"/>
  <c r="AV43" i="11"/>
  <c r="AV42" i="11"/>
  <c r="AV41" i="11"/>
  <c r="AV40" i="11"/>
  <c r="AV39" i="11"/>
  <c r="AV38" i="11"/>
  <c r="AV36" i="11"/>
  <c r="AV35" i="11"/>
  <c r="AV34" i="11"/>
  <c r="AV33" i="11"/>
  <c r="AV32" i="11"/>
  <c r="AV31" i="11"/>
  <c r="AV28" i="11"/>
  <c r="AV27" i="11"/>
  <c r="AV26" i="11"/>
  <c r="AV25" i="11"/>
  <c r="AV24" i="11"/>
  <c r="AV23" i="11"/>
  <c r="AV21" i="11"/>
  <c r="AV20" i="11"/>
  <c r="AV19" i="11"/>
  <c r="AV18" i="11"/>
  <c r="AV17" i="11"/>
  <c r="AV16" i="11"/>
  <c r="AN49" i="11"/>
  <c r="AN4" i="11"/>
  <c r="AK49" i="11"/>
  <c r="AH49" i="11"/>
  <c r="AE49" i="11"/>
  <c r="AE22" i="11"/>
  <c r="V49" i="11"/>
  <c r="Y49" i="11"/>
  <c r="AB4" i="11"/>
  <c r="Y4" i="11"/>
  <c r="V4" i="11"/>
  <c r="Y44" i="11"/>
  <c r="Y45" i="11" s="1"/>
  <c r="Y37" i="11"/>
  <c r="V45" i="11"/>
  <c r="V44" i="11"/>
  <c r="V37" i="11"/>
  <c r="S4" i="11"/>
  <c r="S48" i="11"/>
  <c r="S3" i="11"/>
  <c r="S49" i="11"/>
  <c r="J49" i="11"/>
  <c r="P49" i="11"/>
  <c r="D4" i="11"/>
  <c r="D3" i="11"/>
  <c r="M4" i="11"/>
  <c r="G4" i="11"/>
  <c r="AK44" i="11" l="1"/>
  <c r="AK37" i="11"/>
  <c r="AK29" i="11"/>
  <c r="AK22" i="11"/>
  <c r="AJ15" i="11"/>
  <c r="AK4" i="11"/>
  <c r="AK45" i="11" l="1"/>
  <c r="AK30" i="11"/>
  <c r="X15" i="11"/>
  <c r="U15" i="11"/>
  <c r="C12" i="26" l="1"/>
  <c r="C19" i="26"/>
  <c r="AC38" i="11" l="1"/>
  <c r="AC35" i="11"/>
  <c r="Q35" i="11"/>
  <c r="Q43" i="11"/>
  <c r="N39" i="11"/>
  <c r="B39" i="11"/>
  <c r="N38" i="11"/>
  <c r="AC41" i="11"/>
  <c r="AC32" i="11"/>
  <c r="Q41" i="11"/>
  <c r="AC39" i="11"/>
  <c r="Q39" i="11"/>
  <c r="N34" i="11"/>
  <c r="B41" i="11"/>
  <c r="AC40" i="11"/>
  <c r="AC31" i="11"/>
  <c r="B35" i="11"/>
  <c r="N43" i="11"/>
  <c r="B43" i="11"/>
  <c r="H36" i="11"/>
  <c r="B23" i="11"/>
  <c r="C20" i="26"/>
  <c r="Q38" i="11" s="1"/>
  <c r="C13" i="26"/>
  <c r="B20" i="11" s="1"/>
  <c r="BD15" i="11"/>
  <c r="BD45" i="11"/>
  <c r="BD44" i="11"/>
  <c r="BD37" i="11"/>
  <c r="BD30" i="11"/>
  <c r="BD29" i="11"/>
  <c r="BD22" i="11"/>
  <c r="BD43" i="11"/>
  <c r="BD42" i="11"/>
  <c r="BD41" i="11"/>
  <c r="BD40" i="11"/>
  <c r="BD39" i="11"/>
  <c r="BD38" i="11"/>
  <c r="BD36" i="11"/>
  <c r="BD35" i="11"/>
  <c r="BD34" i="11"/>
  <c r="BD33" i="11"/>
  <c r="BD32" i="11"/>
  <c r="BD31" i="11"/>
  <c r="BD28" i="11"/>
  <c r="BD27" i="11"/>
  <c r="BD26" i="11"/>
  <c r="BD25" i="11"/>
  <c r="BD24" i="11"/>
  <c r="BD23" i="11"/>
  <c r="BD17" i="11"/>
  <c r="BD18" i="11"/>
  <c r="BD19" i="11"/>
  <c r="BD20" i="11"/>
  <c r="BD21" i="11"/>
  <c r="BD16" i="11"/>
  <c r="H31" i="11" l="1"/>
  <c r="Q36" i="11"/>
  <c r="B36" i="11"/>
  <c r="B38" i="11"/>
  <c r="Q34" i="11"/>
  <c r="B31" i="11"/>
  <c r="N41" i="11"/>
  <c r="H43" i="11"/>
  <c r="AC34" i="11"/>
  <c r="B32" i="11"/>
  <c r="H40" i="11"/>
  <c r="B42" i="11"/>
  <c r="H32" i="11"/>
  <c r="H33" i="11"/>
  <c r="AC43" i="11"/>
  <c r="AD43" i="11" s="1"/>
  <c r="B40" i="11"/>
  <c r="AC36" i="11"/>
  <c r="N33" i="11"/>
  <c r="Q33" i="11"/>
  <c r="N32" i="11"/>
  <c r="B33" i="11"/>
  <c r="Q31" i="11"/>
  <c r="B34" i="11"/>
  <c r="N36" i="11"/>
  <c r="AC33" i="11"/>
  <c r="Q42" i="11"/>
  <c r="N31" i="11"/>
  <c r="H38" i="11"/>
  <c r="N35" i="11"/>
  <c r="H41" i="11"/>
  <c r="H42" i="11"/>
  <c r="H35" i="11"/>
  <c r="N42" i="11"/>
  <c r="Q40" i="11"/>
  <c r="H39" i="11"/>
  <c r="Q32" i="11"/>
  <c r="R32" i="11" s="1"/>
  <c r="AC42" i="11"/>
  <c r="H34" i="11"/>
  <c r="N40" i="11"/>
  <c r="AC17" i="11"/>
  <c r="K23" i="11"/>
  <c r="K18" i="11"/>
  <c r="Q21" i="11"/>
  <c r="E24" i="11"/>
  <c r="E26" i="11"/>
  <c r="B24" i="11"/>
  <c r="E25" i="11"/>
  <c r="F25" i="11" s="1"/>
  <c r="B18" i="11"/>
  <c r="K24" i="11"/>
  <c r="K21" i="11"/>
  <c r="K16" i="11"/>
  <c r="E28" i="11"/>
  <c r="K25" i="11"/>
  <c r="K19" i="11"/>
  <c r="Q25" i="11"/>
  <c r="Q26" i="11"/>
  <c r="AC26" i="11"/>
  <c r="Q17" i="11"/>
  <c r="E20" i="11"/>
  <c r="B27" i="11"/>
  <c r="E18" i="11"/>
  <c r="K28" i="11"/>
  <c r="K26" i="11"/>
  <c r="L26" i="11" s="1"/>
  <c r="AC21" i="11"/>
  <c r="Q24" i="11"/>
  <c r="AC23" i="11"/>
  <c r="Q16" i="11"/>
  <c r="E27" i="11"/>
  <c r="K27" i="11"/>
  <c r="Q19" i="11"/>
  <c r="K20" i="11"/>
  <c r="L20" i="11" s="1"/>
  <c r="E17" i="11"/>
  <c r="F17" i="11" s="1"/>
  <c r="AC24" i="11"/>
  <c r="Q18" i="11"/>
  <c r="Q28" i="11"/>
  <c r="Q20" i="11"/>
  <c r="K17" i="11"/>
  <c r="B16" i="11"/>
  <c r="AC16" i="11"/>
  <c r="Q27" i="11"/>
  <c r="B19" i="11"/>
  <c r="AC19" i="11"/>
  <c r="AC20" i="11"/>
  <c r="AQ28" i="11"/>
  <c r="AQ21" i="11"/>
  <c r="AQ24" i="11"/>
  <c r="AQ25" i="11"/>
  <c r="AQ29" i="11" s="1"/>
  <c r="AQ19" i="11"/>
  <c r="AQ17" i="11"/>
  <c r="AQ27" i="11"/>
  <c r="AQ26" i="11"/>
  <c r="AQ23" i="11"/>
  <c r="AQ18" i="11"/>
  <c r="AQ20" i="11"/>
  <c r="B25" i="11"/>
  <c r="AC25" i="11"/>
  <c r="AC18" i="11"/>
  <c r="B28" i="11"/>
  <c r="AC28" i="11"/>
  <c r="B21" i="11"/>
  <c r="E23" i="11"/>
  <c r="E16" i="11"/>
  <c r="B17" i="11"/>
  <c r="AC27" i="11"/>
  <c r="E19" i="11"/>
  <c r="F19" i="11" s="1"/>
  <c r="B26" i="11"/>
  <c r="E21" i="11"/>
  <c r="Q23" i="11"/>
  <c r="AQ34" i="11"/>
  <c r="AQ41" i="11"/>
  <c r="AQ40" i="11"/>
  <c r="AQ35" i="11"/>
  <c r="AQ33" i="11"/>
  <c r="AQ36" i="11"/>
  <c r="AQ42" i="11"/>
  <c r="AQ38" i="11"/>
  <c r="AQ39" i="11"/>
  <c r="AQ32" i="11"/>
  <c r="AQ43" i="11"/>
  <c r="AD35" i="11"/>
  <c r="AL42" i="11"/>
  <c r="AL33" i="11"/>
  <c r="AM33" i="11" s="1"/>
  <c r="AI38" i="11"/>
  <c r="AF42" i="11"/>
  <c r="AG42" i="11" s="1"/>
  <c r="AF33" i="11"/>
  <c r="AG33" i="11" s="1"/>
  <c r="Z42" i="11"/>
  <c r="Z33" i="11"/>
  <c r="W38" i="11"/>
  <c r="AL41" i="11"/>
  <c r="AL32" i="11"/>
  <c r="AM32" i="11" s="1"/>
  <c r="AI36" i="11"/>
  <c r="AJ36" i="11" s="1"/>
  <c r="AF41" i="11"/>
  <c r="AG41" i="11" s="1"/>
  <c r="AF32" i="11"/>
  <c r="AG32" i="11" s="1"/>
  <c r="Z41" i="11"/>
  <c r="Z32" i="11"/>
  <c r="W36" i="11"/>
  <c r="X36" i="11" s="1"/>
  <c r="T41" i="11"/>
  <c r="T32" i="11"/>
  <c r="U32" i="11" s="1"/>
  <c r="AL40" i="11"/>
  <c r="AM40" i="11" s="1"/>
  <c r="AL31" i="11"/>
  <c r="AM31" i="11" s="1"/>
  <c r="AI35" i="11"/>
  <c r="AJ35" i="11" s="1"/>
  <c r="AF40" i="11"/>
  <c r="AG40" i="11" s="1"/>
  <c r="AF31" i="11"/>
  <c r="AG31" i="11" s="1"/>
  <c r="Z40" i="11"/>
  <c r="Z31" i="11"/>
  <c r="W35" i="11"/>
  <c r="X35" i="11" s="1"/>
  <c r="T40" i="11"/>
  <c r="U40" i="11" s="1"/>
  <c r="T31" i="11"/>
  <c r="AI43" i="11"/>
  <c r="AJ43" i="11" s="1"/>
  <c r="AI34" i="11"/>
  <c r="AJ34" i="11" s="1"/>
  <c r="AF39" i="11"/>
  <c r="AG39" i="11" s="1"/>
  <c r="Z39" i="11"/>
  <c r="W34" i="11"/>
  <c r="X34" i="11" s="1"/>
  <c r="AL39" i="11"/>
  <c r="AM39" i="11" s="1"/>
  <c r="W43" i="11"/>
  <c r="X43" i="11" s="1"/>
  <c r="T39" i="11"/>
  <c r="U39" i="11" s="1"/>
  <c r="AL38" i="11"/>
  <c r="AM38" i="11" s="1"/>
  <c r="AI42" i="11"/>
  <c r="AJ42" i="11" s="1"/>
  <c r="AI33" i="11"/>
  <c r="AJ33" i="11" s="1"/>
  <c r="AF38" i="11"/>
  <c r="AG38" i="11" s="1"/>
  <c r="Z38" i="11"/>
  <c r="W42" i="11"/>
  <c r="X42" i="11" s="1"/>
  <c r="W33" i="11"/>
  <c r="X33" i="11" s="1"/>
  <c r="T38" i="11"/>
  <c r="AL36" i="11"/>
  <c r="AM36" i="11" s="1"/>
  <c r="AI41" i="11"/>
  <c r="AJ41" i="11" s="1"/>
  <c r="AI32" i="11"/>
  <c r="AJ32" i="11" s="1"/>
  <c r="AF36" i="11"/>
  <c r="AG36" i="11" s="1"/>
  <c r="Z36" i="11"/>
  <c r="W41" i="11"/>
  <c r="X41" i="11" s="1"/>
  <c r="W32" i="11"/>
  <c r="T36" i="11"/>
  <c r="U36" i="11" s="1"/>
  <c r="AI39" i="11"/>
  <c r="AJ39" i="11" s="1"/>
  <c r="Z34" i="11"/>
  <c r="T43" i="11"/>
  <c r="U43" i="11" s="1"/>
  <c r="T33" i="11"/>
  <c r="U33" i="11" s="1"/>
  <c r="AL35" i="11"/>
  <c r="AM35" i="11" s="1"/>
  <c r="AI40" i="11"/>
  <c r="AJ40" i="11" s="1"/>
  <c r="AI31" i="11"/>
  <c r="AF35" i="11"/>
  <c r="AG35" i="11" s="1"/>
  <c r="Z35" i="11"/>
  <c r="W40" i="11"/>
  <c r="X40" i="11" s="1"/>
  <c r="W31" i="11"/>
  <c r="X31" i="11" s="1"/>
  <c r="T35" i="11"/>
  <c r="U35" i="11" s="1"/>
  <c r="AL43" i="11"/>
  <c r="AL34" i="11"/>
  <c r="AM34" i="11" s="1"/>
  <c r="AF43" i="11"/>
  <c r="AG43" i="11" s="1"/>
  <c r="AF34" i="11"/>
  <c r="AG34" i="11" s="1"/>
  <c r="Z43" i="11"/>
  <c r="W39" i="11"/>
  <c r="X39" i="11" s="1"/>
  <c r="T34" i="11"/>
  <c r="U34" i="11" s="1"/>
  <c r="T42" i="11"/>
  <c r="U42" i="11" s="1"/>
  <c r="L18" i="11"/>
  <c r="AL24" i="11"/>
  <c r="AI24" i="11"/>
  <c r="AJ24" i="11" s="1"/>
  <c r="AF24" i="11"/>
  <c r="AG24" i="11" s="1"/>
  <c r="Z24" i="11"/>
  <c r="W24" i="11"/>
  <c r="T24" i="11"/>
  <c r="AI23" i="11"/>
  <c r="AF23" i="11"/>
  <c r="AG23" i="11" s="1"/>
  <c r="Z23" i="11"/>
  <c r="W17" i="11"/>
  <c r="T23" i="11"/>
  <c r="T17" i="11"/>
  <c r="AL21" i="11"/>
  <c r="AI21" i="11"/>
  <c r="AJ21" i="11" s="1"/>
  <c r="AF21" i="11"/>
  <c r="AG21" i="11" s="1"/>
  <c r="Z21" i="11"/>
  <c r="W21" i="11"/>
  <c r="T21" i="11"/>
  <c r="AL20" i="11"/>
  <c r="AM20" i="11" s="1"/>
  <c r="AI20" i="11"/>
  <c r="AJ20" i="11" s="1"/>
  <c r="AF20" i="11"/>
  <c r="W20" i="11"/>
  <c r="T20" i="11"/>
  <c r="Z26" i="11"/>
  <c r="Z20" i="11"/>
  <c r="AL28" i="11"/>
  <c r="AM28" i="11" s="1"/>
  <c r="AL19" i="11"/>
  <c r="AM19" i="11" s="1"/>
  <c r="AI28" i="11"/>
  <c r="AJ28" i="11" s="1"/>
  <c r="AI19" i="11"/>
  <c r="AF28" i="11"/>
  <c r="AG28" i="11" s="1"/>
  <c r="AF19" i="11"/>
  <c r="AG19" i="11" s="1"/>
  <c r="Z28" i="11"/>
  <c r="Z19" i="11"/>
  <c r="W28" i="11"/>
  <c r="X28" i="11" s="1"/>
  <c r="W19" i="11"/>
  <c r="T28" i="11"/>
  <c r="U28" i="11" s="1"/>
  <c r="T19" i="11"/>
  <c r="W18" i="11"/>
  <c r="T18" i="11"/>
  <c r="AL17" i="11"/>
  <c r="AM17" i="11" s="1"/>
  <c r="AI26" i="11"/>
  <c r="AF26" i="11"/>
  <c r="AG26" i="11" s="1"/>
  <c r="Z17" i="11"/>
  <c r="AL27" i="11"/>
  <c r="AM27" i="11" s="1"/>
  <c r="AL18" i="11"/>
  <c r="AI27" i="11"/>
  <c r="AJ27" i="11" s="1"/>
  <c r="AI18" i="11"/>
  <c r="AJ18" i="11" s="1"/>
  <c r="AF27" i="11"/>
  <c r="AG27" i="11" s="1"/>
  <c r="AF18" i="11"/>
  <c r="AG18" i="11" s="1"/>
  <c r="Z27" i="11"/>
  <c r="Z18" i="11"/>
  <c r="W27" i="11"/>
  <c r="X27" i="11" s="1"/>
  <c r="T27" i="11"/>
  <c r="AL26" i="11"/>
  <c r="AM26" i="11" s="1"/>
  <c r="AI17" i="11"/>
  <c r="AJ17" i="11" s="1"/>
  <c r="AF17" i="11"/>
  <c r="AG17" i="11" s="1"/>
  <c r="W26" i="11"/>
  <c r="X26" i="11" s="1"/>
  <c r="AL25" i="11"/>
  <c r="AM25" i="11" s="1"/>
  <c r="AL16" i="11"/>
  <c r="AM16" i="11" s="1"/>
  <c r="AI25" i="11"/>
  <c r="AJ25" i="11" s="1"/>
  <c r="AI16" i="11"/>
  <c r="AF25" i="11"/>
  <c r="AG25" i="11" s="1"/>
  <c r="AF16" i="11"/>
  <c r="AG16" i="11" s="1"/>
  <c r="Z25" i="11"/>
  <c r="Z16" i="11"/>
  <c r="W25" i="11"/>
  <c r="X25" i="11" s="1"/>
  <c r="W16" i="11"/>
  <c r="T25" i="11"/>
  <c r="T16" i="11"/>
  <c r="AL23" i="11"/>
  <c r="AM23" i="11" s="1"/>
  <c r="W23" i="11"/>
  <c r="X23" i="11" s="1"/>
  <c r="T26" i="11"/>
  <c r="U26" i="11" s="1"/>
  <c r="R42" i="11"/>
  <c r="AD40" i="11"/>
  <c r="R33" i="11"/>
  <c r="O31" i="11"/>
  <c r="R31" i="11"/>
  <c r="AD41" i="11"/>
  <c r="O32" i="11"/>
  <c r="R39" i="11"/>
  <c r="AD32" i="11"/>
  <c r="AD36" i="11"/>
  <c r="AD42" i="11"/>
  <c r="C31" i="11"/>
  <c r="R40" i="11"/>
  <c r="R43" i="11"/>
  <c r="I33" i="11"/>
  <c r="AD38" i="11"/>
  <c r="AD31" i="11"/>
  <c r="AD34" i="11"/>
  <c r="C43" i="11"/>
  <c r="I32" i="11"/>
  <c r="R41" i="11"/>
  <c r="O33" i="11"/>
  <c r="R38" i="11"/>
  <c r="I31" i="11"/>
  <c r="AD39" i="11"/>
  <c r="AX32" i="11"/>
  <c r="AX41" i="11"/>
  <c r="BB36" i="11"/>
  <c r="AX43" i="11"/>
  <c r="AX39" i="11"/>
  <c r="AX40" i="11"/>
  <c r="BB35" i="11"/>
  <c r="AX33" i="11"/>
  <c r="AX42" i="11"/>
  <c r="AX34" i="11"/>
  <c r="AX31" i="11"/>
  <c r="AX35" i="11"/>
  <c r="BB31" i="11"/>
  <c r="AX36" i="11"/>
  <c r="BB32" i="11"/>
  <c r="AX38" i="11"/>
  <c r="BB33" i="11"/>
  <c r="BB34" i="11"/>
  <c r="F24" i="11"/>
  <c r="L17" i="11"/>
  <c r="L24" i="11"/>
  <c r="F21" i="11"/>
  <c r="L19" i="11"/>
  <c r="F26" i="11"/>
  <c r="F28" i="11"/>
  <c r="F23" i="11"/>
  <c r="L28" i="11"/>
  <c r="F18" i="11"/>
  <c r="F20" i="11"/>
  <c r="AX16" i="11"/>
  <c r="AX25" i="11"/>
  <c r="BB16" i="11"/>
  <c r="BB25" i="11"/>
  <c r="AX17" i="11"/>
  <c r="AX26" i="11"/>
  <c r="BB17" i="11"/>
  <c r="BB26" i="11"/>
  <c r="AX18" i="11"/>
  <c r="AX27" i="11"/>
  <c r="BB18" i="11"/>
  <c r="BB27" i="11"/>
  <c r="BB28" i="11"/>
  <c r="AX24" i="11"/>
  <c r="AX19" i="11"/>
  <c r="AX28" i="11"/>
  <c r="BB19" i="11"/>
  <c r="BB24" i="11"/>
  <c r="AX20" i="11"/>
  <c r="BB20" i="11"/>
  <c r="BB23" i="11"/>
  <c r="AX21" i="11"/>
  <c r="BB21" i="11"/>
  <c r="AX23" i="11"/>
  <c r="L21" i="11"/>
  <c r="F27" i="11"/>
  <c r="F16" i="11"/>
  <c r="L27" i="11"/>
  <c r="L23" i="11"/>
  <c r="L25" i="11"/>
  <c r="L16" i="11"/>
  <c r="BB39" i="11"/>
  <c r="BB38" i="11"/>
  <c r="BB40" i="11"/>
  <c r="BB43" i="11"/>
  <c r="BB42" i="11"/>
  <c r="BB41" i="11"/>
  <c r="AM41" i="11"/>
  <c r="U41" i="11"/>
  <c r="AM18" i="11"/>
  <c r="AJ19" i="11"/>
  <c r="AJ26" i="11"/>
  <c r="AM24" i="11"/>
  <c r="AG20" i="11"/>
  <c r="U27" i="11"/>
  <c r="AM21" i="11"/>
  <c r="X24" i="11"/>
  <c r="BI15" i="11"/>
  <c r="BF15" i="11"/>
  <c r="R15" i="11"/>
  <c r="AA15" i="11"/>
  <c r="AG15" i="11"/>
  <c r="AP15" i="11"/>
  <c r="AM15" i="11"/>
  <c r="I15" i="11"/>
  <c r="F15" i="11"/>
  <c r="C15" i="11"/>
  <c r="L15" i="11"/>
  <c r="O15" i="11"/>
  <c r="AD15" i="11"/>
  <c r="G3" i="11"/>
  <c r="M3" i="11"/>
  <c r="AE4" i="11"/>
  <c r="AH4" i="11"/>
  <c r="D22" i="11"/>
  <c r="G22" i="11"/>
  <c r="M22" i="11"/>
  <c r="S22" i="11"/>
  <c r="V22" i="11"/>
  <c r="Y22" i="11"/>
  <c r="AB22" i="11"/>
  <c r="AH22" i="11"/>
  <c r="AZ22" i="11"/>
  <c r="D29" i="11"/>
  <c r="G29" i="11"/>
  <c r="M29" i="11"/>
  <c r="S29" i="11"/>
  <c r="V29" i="11"/>
  <c r="Y29" i="11"/>
  <c r="AB29" i="11"/>
  <c r="AE29" i="11"/>
  <c r="AH29" i="11"/>
  <c r="AO29" i="11"/>
  <c r="AZ29" i="11"/>
  <c r="D37" i="11"/>
  <c r="J37" i="11"/>
  <c r="P37" i="11"/>
  <c r="S37" i="11"/>
  <c r="AB37" i="11"/>
  <c r="AE37" i="11"/>
  <c r="AH37" i="11"/>
  <c r="AZ37" i="11"/>
  <c r="AM42" i="11"/>
  <c r="AM43" i="11"/>
  <c r="D44" i="11"/>
  <c r="J44" i="11"/>
  <c r="P44" i="11"/>
  <c r="S44" i="11"/>
  <c r="AB44" i="11"/>
  <c r="AE44" i="11"/>
  <c r="AH44" i="11"/>
  <c r="AO44" i="11"/>
  <c r="AZ44" i="11"/>
  <c r="D48" i="11"/>
  <c r="J48" i="11"/>
  <c r="P48" i="11"/>
  <c r="D49" i="11"/>
  <c r="AB49" i="11"/>
  <c r="AQ44" i="11" l="1"/>
  <c r="Q44" i="11"/>
  <c r="AC44" i="11"/>
  <c r="W29" i="11"/>
  <c r="AF44" i="11"/>
  <c r="X38" i="11"/>
  <c r="W44" i="11"/>
  <c r="AF37" i="11"/>
  <c r="T44" i="11"/>
  <c r="U38" i="11"/>
  <c r="AJ31" i="11"/>
  <c r="AI37" i="11"/>
  <c r="U31" i="11"/>
  <c r="T37" i="11"/>
  <c r="AJ38" i="11"/>
  <c r="AI44" i="11"/>
  <c r="W37" i="11"/>
  <c r="X32" i="11"/>
  <c r="AJ23" i="11"/>
  <c r="AI29" i="11"/>
  <c r="AJ16" i="11"/>
  <c r="AI22" i="11"/>
  <c r="AE45" i="11"/>
  <c r="AH30" i="11"/>
  <c r="S30" i="11"/>
  <c r="AH45" i="11"/>
  <c r="V30" i="11"/>
  <c r="AD21" i="11"/>
  <c r="X17" i="11"/>
  <c r="U20" i="11"/>
  <c r="R21" i="11"/>
  <c r="AA23" i="11"/>
  <c r="AD20" i="11"/>
  <c r="X18" i="11"/>
  <c r="R20" i="11"/>
  <c r="AD28" i="11"/>
  <c r="AA28" i="11"/>
  <c r="R28" i="11"/>
  <c r="AD18" i="11"/>
  <c r="X16" i="11"/>
  <c r="U17" i="11"/>
  <c r="R27" i="11"/>
  <c r="R18" i="11"/>
  <c r="AD26" i="11"/>
  <c r="AD17" i="11"/>
  <c r="AA26" i="11"/>
  <c r="U25" i="11"/>
  <c r="U16" i="11"/>
  <c r="R26" i="11"/>
  <c r="R17" i="11"/>
  <c r="AD25" i="11"/>
  <c r="AD16" i="11"/>
  <c r="AA25" i="11"/>
  <c r="AA20" i="11"/>
  <c r="AD24" i="11"/>
  <c r="AA24" i="11"/>
  <c r="P45" i="11"/>
  <c r="AE30" i="11"/>
  <c r="J45" i="11"/>
  <c r="AB30" i="11"/>
  <c r="AL22" i="11"/>
  <c r="D45" i="11"/>
  <c r="AL29" i="11"/>
  <c r="AL37" i="11"/>
  <c r="M30" i="11"/>
  <c r="C18" i="11"/>
  <c r="AV29" i="11"/>
  <c r="G30" i="11"/>
  <c r="Y30" i="11"/>
  <c r="D30" i="11"/>
  <c r="AB45" i="11"/>
  <c r="AL44" i="11"/>
  <c r="S45" i="11"/>
  <c r="AZ30" i="11"/>
  <c r="AZ45" i="11"/>
  <c r="AT28" i="11"/>
  <c r="AT27" i="11"/>
  <c r="AT26" i="11"/>
  <c r="AT25" i="11"/>
  <c r="AV22" i="11"/>
  <c r="AF45" i="11" l="1"/>
  <c r="W45" i="11"/>
  <c r="AI45" i="11"/>
  <c r="AI30" i="11"/>
  <c r="T45" i="11"/>
  <c r="C40" i="11"/>
  <c r="AV30" i="11"/>
  <c r="AV44" i="11"/>
  <c r="R23" i="11"/>
  <c r="AA27" i="11"/>
  <c r="AL45" i="11"/>
  <c r="U19" i="11"/>
  <c r="U24" i="11"/>
  <c r="AD23" i="11"/>
  <c r="AA21" i="11"/>
  <c r="R24" i="11"/>
  <c r="U23" i="11"/>
  <c r="AA17" i="11"/>
  <c r="AA16" i="11"/>
  <c r="X19" i="11"/>
  <c r="AA19" i="11"/>
  <c r="AV37" i="11"/>
  <c r="AA18" i="11"/>
  <c r="AD27" i="11"/>
  <c r="X21" i="11"/>
  <c r="U21" i="11"/>
  <c r="R19" i="11"/>
  <c r="R16" i="11"/>
  <c r="AD33" i="11"/>
  <c r="AA42" i="11"/>
  <c r="AA33" i="11"/>
  <c r="O36" i="11"/>
  <c r="I35" i="11"/>
  <c r="R35" i="11"/>
  <c r="I41" i="11"/>
  <c r="R34" i="11"/>
  <c r="AA34" i="11"/>
  <c r="AA41" i="11"/>
  <c r="AA32" i="11"/>
  <c r="O43" i="11"/>
  <c r="O34" i="11"/>
  <c r="I34" i="11"/>
  <c r="AA39" i="11"/>
  <c r="O41" i="11"/>
  <c r="AA38" i="11"/>
  <c r="AA43" i="11"/>
  <c r="AA40" i="11"/>
  <c r="AA31" i="11"/>
  <c r="R36" i="11"/>
  <c r="O42" i="11"/>
  <c r="I42" i="11"/>
  <c r="O40" i="11"/>
  <c r="I40" i="11"/>
  <c r="AA36" i="11"/>
  <c r="O39" i="11"/>
  <c r="I39" i="11"/>
  <c r="AA35" i="11"/>
  <c r="I38" i="11"/>
  <c r="O35" i="11"/>
  <c r="I36" i="11"/>
  <c r="R25" i="11"/>
  <c r="X20" i="11"/>
  <c r="U18" i="11"/>
  <c r="AL30" i="11"/>
  <c r="C27" i="11"/>
  <c r="C23" i="11"/>
  <c r="C20" i="11"/>
  <c r="C24" i="11"/>
  <c r="C25" i="11"/>
  <c r="C19" i="11"/>
  <c r="C21" i="11"/>
  <c r="C17" i="11"/>
  <c r="AT23" i="11"/>
  <c r="AT24" i="11"/>
  <c r="B44" i="11"/>
  <c r="C38" i="11"/>
  <c r="C35" i="11"/>
  <c r="C39" i="11"/>
  <c r="C42" i="11"/>
  <c r="C36" i="11"/>
  <c r="C34" i="11"/>
  <c r="C41" i="11"/>
  <c r="AT34" i="11"/>
  <c r="AT36" i="11"/>
  <c r="AT35" i="11"/>
  <c r="AT43" i="11"/>
  <c r="AT33" i="11"/>
  <c r="AT32" i="11"/>
  <c r="AT42" i="11"/>
  <c r="AT41" i="11"/>
  <c r="AT40" i="11"/>
  <c r="AT39" i="11"/>
  <c r="C16" i="11" l="1"/>
  <c r="AC22" i="11"/>
  <c r="AD19" i="11"/>
  <c r="AS28" i="11"/>
  <c r="C28" i="11"/>
  <c r="AS26" i="11"/>
  <c r="C26" i="11"/>
  <c r="AS38" i="11"/>
  <c r="AS35" i="11"/>
  <c r="AS43" i="11"/>
  <c r="AS41" i="11"/>
  <c r="AS39" i="11"/>
  <c r="C33" i="11"/>
  <c r="AS33" i="11"/>
  <c r="AS40" i="11"/>
  <c r="C32" i="11"/>
  <c r="AS32" i="11"/>
  <c r="AS42" i="11"/>
  <c r="AS36" i="11"/>
  <c r="AS34" i="11"/>
  <c r="AS24" i="11"/>
  <c r="AS25" i="11"/>
  <c r="AS27" i="11"/>
  <c r="AS23" i="11"/>
  <c r="AV45" i="11"/>
  <c r="K29" i="11"/>
  <c r="O38" i="11"/>
  <c r="Q29" i="11"/>
  <c r="AC29" i="11"/>
  <c r="Q22" i="11"/>
  <c r="AF22" i="11"/>
  <c r="N44" i="11"/>
  <c r="E22" i="11"/>
  <c r="AX29" i="11"/>
  <c r="E29" i="11"/>
  <c r="T29" i="11"/>
  <c r="Z22" i="11"/>
  <c r="K22" i="11"/>
  <c r="T22" i="11"/>
  <c r="AX37" i="11"/>
  <c r="AN22" i="11"/>
  <c r="B29" i="11"/>
  <c r="Z44" i="11"/>
  <c r="Q37" i="11"/>
  <c r="Q45" i="11" s="1"/>
  <c r="AC37" i="11"/>
  <c r="AC45" i="11" s="1"/>
  <c r="Z37" i="11"/>
  <c r="I43" i="11"/>
  <c r="H37" i="11"/>
  <c r="N37" i="11"/>
  <c r="H44" i="11"/>
  <c r="B37" i="11"/>
  <c r="B45" i="11" s="1"/>
  <c r="B22" i="11"/>
  <c r="W22" i="11"/>
  <c r="W30" i="11" s="1"/>
  <c r="BB22" i="11"/>
  <c r="Z29" i="11"/>
  <c r="AN29" i="11"/>
  <c r="BB37" i="11"/>
  <c r="AX22" i="11"/>
  <c r="AF29" i="11"/>
  <c r="BB29" i="11"/>
  <c r="AN37" i="11"/>
  <c r="AX44" i="11"/>
  <c r="AN44" i="11"/>
  <c r="AT38" i="11"/>
  <c r="BB44" i="11"/>
  <c r="AT29" i="11"/>
  <c r="BE38" i="11" l="1"/>
  <c r="BH38" i="11" s="1"/>
  <c r="AC30" i="11"/>
  <c r="BE39" i="11"/>
  <c r="BE42" i="11"/>
  <c r="BH42" i="11" s="1"/>
  <c r="BE41" i="11"/>
  <c r="BE43" i="11"/>
  <c r="BF43" i="11" s="1"/>
  <c r="BE40" i="11"/>
  <c r="BE36" i="11"/>
  <c r="BH36" i="11" s="1"/>
  <c r="BE34" i="11"/>
  <c r="BH34" i="11" s="1"/>
  <c r="BE32" i="11"/>
  <c r="BF32" i="11" s="1"/>
  <c r="BE35" i="11"/>
  <c r="BF35" i="11" s="1"/>
  <c r="BE26" i="11"/>
  <c r="BE23" i="11"/>
  <c r="BF23" i="11" s="1"/>
  <c r="BE33" i="11"/>
  <c r="BF33" i="11" s="1"/>
  <c r="BE25" i="11"/>
  <c r="BF25" i="11" s="1"/>
  <c r="BE27" i="11"/>
  <c r="BF27" i="11" s="1"/>
  <c r="BE28" i="11"/>
  <c r="BH28" i="11" s="1"/>
  <c r="BE24" i="11"/>
  <c r="BF24" i="11" s="1"/>
  <c r="N45" i="11"/>
  <c r="K30" i="11"/>
  <c r="Z30" i="11"/>
  <c r="AN30" i="11"/>
  <c r="B30" i="11"/>
  <c r="Q30" i="11"/>
  <c r="T30" i="11"/>
  <c r="E30" i="11"/>
  <c r="AF30" i="11"/>
  <c r="AX30" i="11"/>
  <c r="H45" i="11"/>
  <c r="AS44" i="11"/>
  <c r="Z45" i="11"/>
  <c r="AS29" i="11"/>
  <c r="BB45" i="11"/>
  <c r="BB30" i="11"/>
  <c r="AN45" i="11"/>
  <c r="AT44" i="11"/>
  <c r="AX45" i="11"/>
  <c r="BN28" i="11" l="1"/>
  <c r="BN42" i="11"/>
  <c r="BN34" i="11"/>
  <c r="BN38" i="11"/>
  <c r="BN36" i="11"/>
  <c r="BH33" i="11"/>
  <c r="BN33" i="11" s="1"/>
  <c r="BH23" i="11"/>
  <c r="BN23" i="11" s="1"/>
  <c r="BH27" i="11"/>
  <c r="BN27" i="11" s="1"/>
  <c r="BH39" i="11"/>
  <c r="BH32" i="11"/>
  <c r="BN32" i="11" s="1"/>
  <c r="BF26" i="11"/>
  <c r="BH24" i="11"/>
  <c r="BL24" i="11" s="1"/>
  <c r="BF28" i="11"/>
  <c r="BH25" i="11"/>
  <c r="BN25" i="11" s="1"/>
  <c r="BL34" i="11"/>
  <c r="BH26" i="11"/>
  <c r="BN26" i="11" s="1"/>
  <c r="BP28" i="11"/>
  <c r="BQ28" i="11" s="1"/>
  <c r="BI28" i="11"/>
  <c r="BR28" i="11" s="1"/>
  <c r="BL28" i="11"/>
  <c r="BH43" i="11"/>
  <c r="BN43" i="11" s="1"/>
  <c r="BL38" i="11"/>
  <c r="BL42" i="11"/>
  <c r="BL36" i="11"/>
  <c r="BF39" i="11"/>
  <c r="BJ28" i="11"/>
  <c r="BJ38" i="11"/>
  <c r="BP34" i="11"/>
  <c r="BQ34" i="11" s="1"/>
  <c r="BH40" i="11"/>
  <c r="BN40" i="11" s="1"/>
  <c r="BH41" i="11"/>
  <c r="BN41" i="11" s="1"/>
  <c r="BF40" i="11"/>
  <c r="BH35" i="11"/>
  <c r="BN35" i="11" s="1"/>
  <c r="BE29" i="11"/>
  <c r="BF34" i="11"/>
  <c r="BI34" i="11"/>
  <c r="BF36" i="11"/>
  <c r="BF42" i="11"/>
  <c r="BF41" i="11"/>
  <c r="BP42" i="11"/>
  <c r="BQ42" i="11" s="1"/>
  <c r="BI42" i="11"/>
  <c r="BJ42" i="11"/>
  <c r="BI38" i="11"/>
  <c r="BP38" i="11"/>
  <c r="BQ38" i="11" s="1"/>
  <c r="BE44" i="11"/>
  <c r="BJ34" i="11"/>
  <c r="BF38" i="11"/>
  <c r="BI36" i="11"/>
  <c r="BJ36" i="11"/>
  <c r="BP36" i="11"/>
  <c r="BQ36" i="11" s="1"/>
  <c r="BM36" i="11" l="1"/>
  <c r="BK36" i="11"/>
  <c r="BM42" i="11"/>
  <c r="BK42" i="11"/>
  <c r="BM34" i="11"/>
  <c r="BK34" i="11"/>
  <c r="BM38" i="11"/>
  <c r="BK38" i="11"/>
  <c r="BN24" i="11"/>
  <c r="BM28" i="11"/>
  <c r="BK28" i="11"/>
  <c r="BJ39" i="11"/>
  <c r="BN39" i="11"/>
  <c r="BP24" i="11"/>
  <c r="BQ24" i="11" s="1"/>
  <c r="BL23" i="11"/>
  <c r="BL39" i="11"/>
  <c r="BJ33" i="11"/>
  <c r="BL33" i="11"/>
  <c r="BP33" i="11"/>
  <c r="BQ33" i="11" s="1"/>
  <c r="BI23" i="11"/>
  <c r="BR23" i="11" s="1"/>
  <c r="BI32" i="11"/>
  <c r="BR32" i="11" s="1"/>
  <c r="BJ32" i="11"/>
  <c r="BJ23" i="11"/>
  <c r="BP32" i="11"/>
  <c r="BQ32" i="11" s="1"/>
  <c r="BI33" i="11"/>
  <c r="BR33" i="11" s="1"/>
  <c r="BL32" i="11"/>
  <c r="BP25" i="11"/>
  <c r="BQ25" i="11" s="1"/>
  <c r="BJ24" i="11"/>
  <c r="BI25" i="11"/>
  <c r="BR25" i="11" s="1"/>
  <c r="BL27" i="11"/>
  <c r="BI27" i="11"/>
  <c r="BR27" i="11" s="1"/>
  <c r="BL25" i="11"/>
  <c r="BI24" i="11"/>
  <c r="BR24" i="11" s="1"/>
  <c r="BJ26" i="11"/>
  <c r="BL26" i="11"/>
  <c r="BL43" i="11"/>
  <c r="BI26" i="11"/>
  <c r="BR26" i="11" s="1"/>
  <c r="BP26" i="11"/>
  <c r="BQ26" i="11" s="1"/>
  <c r="BL40" i="11"/>
  <c r="BL35" i="11"/>
  <c r="BP41" i="11"/>
  <c r="BQ41" i="11" s="1"/>
  <c r="BL41" i="11"/>
  <c r="BR36" i="11"/>
  <c r="BR42" i="11"/>
  <c r="BI41" i="11"/>
  <c r="BR41" i="11" s="1"/>
  <c r="BJ41" i="11"/>
  <c r="BP35" i="11"/>
  <c r="BQ35" i="11" s="1"/>
  <c r="BR34" i="11"/>
  <c r="BI39" i="11"/>
  <c r="BR39" i="11" s="1"/>
  <c r="BI40" i="11"/>
  <c r="BR40" i="11" s="1"/>
  <c r="BP40" i="11"/>
  <c r="BQ40" i="11" s="1"/>
  <c r="BJ40" i="11"/>
  <c r="BI43" i="11"/>
  <c r="BR43" i="11" s="1"/>
  <c r="BP39" i="11"/>
  <c r="BQ39" i="11" s="1"/>
  <c r="BP43" i="11"/>
  <c r="BQ43" i="11" s="1"/>
  <c r="BH44" i="11"/>
  <c r="BJ43" i="11"/>
  <c r="BJ35" i="11"/>
  <c r="BR38" i="11"/>
  <c r="BP27" i="11"/>
  <c r="BQ27" i="11" s="1"/>
  <c r="BJ27" i="11"/>
  <c r="BJ25" i="11"/>
  <c r="BH29" i="11"/>
  <c r="BI35" i="11"/>
  <c r="BR35" i="11" s="1"/>
  <c r="BP23" i="11"/>
  <c r="BQ23" i="11" s="1"/>
  <c r="BM23" i="11" l="1"/>
  <c r="BK23" i="11"/>
  <c r="BM40" i="11"/>
  <c r="BK40" i="11"/>
  <c r="BM24" i="11"/>
  <c r="BK24" i="11"/>
  <c r="BM39" i="11"/>
  <c r="BM44" i="11" s="1"/>
  <c r="BK39" i="11"/>
  <c r="BM25" i="11"/>
  <c r="BK25" i="11"/>
  <c r="BM41" i="11"/>
  <c r="BK41" i="11"/>
  <c r="BM27" i="11"/>
  <c r="BK27" i="11"/>
  <c r="BM35" i="11"/>
  <c r="BK35" i="11"/>
  <c r="BM26" i="11"/>
  <c r="BK26" i="11"/>
  <c r="BM32" i="11"/>
  <c r="BK32" i="11"/>
  <c r="BM43" i="11"/>
  <c r="BK43" i="11"/>
  <c r="BM33" i="11"/>
  <c r="BK33" i="11"/>
  <c r="BL44" i="11"/>
  <c r="BJ44" i="11"/>
  <c r="BL29" i="11"/>
  <c r="BJ29" i="11"/>
  <c r="BM29" i="11" l="1"/>
  <c r="AO16" i="11"/>
  <c r="AQ16" i="11" s="1"/>
  <c r="AS16" i="11"/>
  <c r="AT16" i="11" l="1"/>
  <c r="BE16" i="11" l="1"/>
  <c r="BH16" i="11" l="1"/>
  <c r="BN16" i="11" s="1"/>
  <c r="BF16" i="11"/>
  <c r="BJ16" i="11" l="1"/>
  <c r="BP16" i="11"/>
  <c r="BQ16" i="11" s="1"/>
  <c r="BI16" i="11"/>
  <c r="BR16" i="11" s="1"/>
  <c r="BL16" i="11"/>
  <c r="AO22" i="11"/>
  <c r="AO30" i="11" s="1"/>
  <c r="AS21" i="11"/>
  <c r="AQ22" i="11"/>
  <c r="AQ30" i="11" s="1"/>
  <c r="AS20" i="11"/>
  <c r="AT18" i="11"/>
  <c r="AT20" i="11"/>
  <c r="AT19" i="11"/>
  <c r="AS17" i="11"/>
  <c r="AT17" i="11"/>
  <c r="AS18" i="11"/>
  <c r="AS19" i="11"/>
  <c r="AT21" i="11"/>
  <c r="BE19" i="11" l="1"/>
  <c r="BF19" i="11" s="1"/>
  <c r="BK16" i="11"/>
  <c r="BM16" i="11"/>
  <c r="BE21" i="11"/>
  <c r="BF21" i="11" s="1"/>
  <c r="AS22" i="11"/>
  <c r="AS30" i="11" s="1"/>
  <c r="BE18" i="11"/>
  <c r="BF18" i="11" s="1"/>
  <c r="BE20" i="11"/>
  <c r="BF20" i="11" s="1"/>
  <c r="BE17" i="11"/>
  <c r="AT22" i="11"/>
  <c r="AT30" i="11" s="1"/>
  <c r="BH19" i="11" l="1"/>
  <c r="BN19" i="11" s="1"/>
  <c r="BH21" i="11"/>
  <c r="BN21" i="11" s="1"/>
  <c r="BH20" i="11"/>
  <c r="BP20" i="11" s="1"/>
  <c r="BQ20" i="11" s="1"/>
  <c r="BE22" i="11"/>
  <c r="BE30" i="11" s="1"/>
  <c r="BF17" i="11"/>
  <c r="BH17" i="11"/>
  <c r="BL17" i="11" s="1"/>
  <c r="BH18" i="11"/>
  <c r="BL18" i="11" s="1"/>
  <c r="BL19" i="11" l="1"/>
  <c r="BP19" i="11"/>
  <c r="BQ19" i="11" s="1"/>
  <c r="BI19" i="11"/>
  <c r="BR19" i="11" s="1"/>
  <c r="BJ19" i="11"/>
  <c r="BM19" i="11" s="1"/>
  <c r="BN17" i="11"/>
  <c r="BN20" i="11"/>
  <c r="BK19" i="11"/>
  <c r="BN18" i="11"/>
  <c r="BL21" i="11"/>
  <c r="BP21" i="11"/>
  <c r="BQ21" i="11" s="1"/>
  <c r="BJ21" i="11"/>
  <c r="BI21" i="11"/>
  <c r="BR21" i="11" s="1"/>
  <c r="BL20" i="11"/>
  <c r="BI20" i="11"/>
  <c r="BR20" i="11" s="1"/>
  <c r="BJ20" i="11"/>
  <c r="BI17" i="11"/>
  <c r="BR17" i="11" s="1"/>
  <c r="BH22" i="11"/>
  <c r="BH30" i="11" s="1"/>
  <c r="BJ17" i="11"/>
  <c r="BK17" i="11" s="1"/>
  <c r="BP17" i="11"/>
  <c r="BQ17" i="11" s="1"/>
  <c r="BP18" i="11"/>
  <c r="BQ18" i="11" s="1"/>
  <c r="BJ18" i="11"/>
  <c r="BI18" i="11"/>
  <c r="BR18" i="11" s="1"/>
  <c r="BM21" i="11" l="1"/>
  <c r="BK21" i="11"/>
  <c r="BM20" i="11"/>
  <c r="BK20" i="11"/>
  <c r="BM18" i="11"/>
  <c r="BK18" i="11"/>
  <c r="BL22" i="11"/>
  <c r="BL30" i="11" s="1"/>
  <c r="BJ22" i="11"/>
  <c r="BJ30" i="11" s="1"/>
  <c r="BM17" i="11"/>
  <c r="AS31" i="11"/>
  <c r="AO37" i="11"/>
  <c r="AO45" i="11"/>
  <c r="AQ31" i="11"/>
  <c r="AQ37" i="11" s="1"/>
  <c r="AQ45" i="11" s="1"/>
  <c r="AT31" i="11"/>
  <c r="BM22" i="11" l="1"/>
  <c r="BM30" i="11" s="1"/>
  <c r="AT37" i="11"/>
  <c r="AT45" i="11" s="1"/>
  <c r="AS37" i="11"/>
  <c r="AS45" i="11" s="1"/>
  <c r="BE31" i="11"/>
  <c r="BF31" i="11" l="1"/>
  <c r="BE37" i="11"/>
  <c r="BE45" i="11" s="1"/>
  <c r="BH31" i="11"/>
  <c r="BN31" i="11" s="1"/>
  <c r="BJ31" i="11" l="1"/>
  <c r="BK31" i="11" s="1"/>
  <c r="BH37" i="11"/>
  <c r="BH45" i="11" s="1"/>
  <c r="BI31" i="11"/>
  <c r="BR31" i="11" s="1"/>
  <c r="BP31" i="11"/>
  <c r="BQ31" i="11" s="1"/>
  <c r="BL31" i="11"/>
  <c r="BL37" i="11" l="1"/>
  <c r="BL45" i="11" s="1"/>
  <c r="BJ37" i="11"/>
  <c r="BJ45" i="11" s="1"/>
  <c r="BM31" i="11"/>
  <c r="BM37" i="11" s="1"/>
  <c r="BM45" i="11" s="1"/>
</calcChain>
</file>

<file path=xl/sharedStrings.xml><?xml version="1.0" encoding="utf-8"?>
<sst xmlns="http://schemas.openxmlformats.org/spreadsheetml/2006/main" count="177" uniqueCount="84">
  <si>
    <t>%</t>
  </si>
  <si>
    <t>GRANT PI</t>
  </si>
  <si>
    <t>SPONSOR#</t>
  </si>
  <si>
    <t>SPONSOR</t>
  </si>
  <si>
    <t>NAME</t>
  </si>
  <si>
    <t>TITLE</t>
  </si>
  <si>
    <t>$</t>
  </si>
  <si>
    <t>Effort on File with Sponsor:</t>
  </si>
  <si>
    <t>PROJECT END</t>
  </si>
  <si>
    <t>BUDGET END</t>
  </si>
  <si>
    <t>PROJECT START</t>
  </si>
  <si>
    <t>PI</t>
  </si>
  <si>
    <t>NIH</t>
  </si>
  <si>
    <t>TOTAL GRANT FUNDING</t>
  </si>
  <si>
    <t>TOTAL GRANT EFFORT</t>
  </si>
  <si>
    <t>UNFUNDED SUPPORT</t>
  </si>
  <si>
    <t>COST SHARE</t>
  </si>
  <si>
    <t>SALARY CAP</t>
  </si>
  <si>
    <t>Minimum Effort Required:</t>
  </si>
  <si>
    <t>TOTAL COMPENSATION</t>
  </si>
  <si>
    <t>Incentive</t>
  </si>
  <si>
    <t>SABBATICAL</t>
  </si>
  <si>
    <t>Effort in FY2020 Budget Period:</t>
  </si>
  <si>
    <t>workday</t>
  </si>
  <si>
    <t>WORKDAY ALLOCATIONS</t>
  </si>
  <si>
    <t>DATE</t>
  </si>
  <si>
    <t>000-0007-1-020200-5030-7472-0024</t>
  </si>
  <si>
    <t>Grand Total</t>
  </si>
  <si>
    <t>400-4112-1-000000-5010-7000-0901</t>
  </si>
  <si>
    <t>Account</t>
  </si>
  <si>
    <t>Month</t>
  </si>
  <si>
    <t>ACCOUNT</t>
  </si>
  <si>
    <t xml:space="preserve">DEPARTMENT OF MICROBIOLOGY </t>
  </si>
  <si>
    <t>FACULTY ROLE</t>
  </si>
  <si>
    <t>INSTITUTIONAL BASE SALARY</t>
  </si>
  <si>
    <t>IBS MONTHLY SALARY</t>
  </si>
  <si>
    <t>SALARY GRID</t>
  </si>
  <si>
    <t>P01-IC-222222-01</t>
  </si>
  <si>
    <t>P01-IC-222222-02</t>
  </si>
  <si>
    <t>PI (CONTACT PI)</t>
  </si>
  <si>
    <t>CONTACT PI</t>
  </si>
  <si>
    <t>R01-IC-111111-01</t>
  </si>
  <si>
    <t>FY 2021</t>
  </si>
  <si>
    <t>ROLE 2</t>
  </si>
  <si>
    <t>ROLE 3</t>
  </si>
  <si>
    <t>P30-IC-333333-01</t>
  </si>
  <si>
    <t>P30-IC-333333-02</t>
  </si>
  <si>
    <t>FY21 FALL TOTAL</t>
  </si>
  <si>
    <t>FY21 SPRING TOTAL</t>
  </si>
  <si>
    <t>FY2021 TOTAL</t>
  </si>
  <si>
    <t>Effort in FY2021 Budget Period:</t>
  </si>
  <si>
    <t>400-4112-4-522222-5010-xxxx-xxxx</t>
  </si>
  <si>
    <t>400-4112-4-511111-5010-xxxx-xxxx</t>
  </si>
  <si>
    <t>400-4112-4-533333-5010-xxxx-xxxx</t>
  </si>
  <si>
    <t>400-4112-4-522223-5010-xxxx-xxxx</t>
  </si>
  <si>
    <t>400-4112-4-533334-5010-xxxx-xxxx</t>
  </si>
  <si>
    <t>SUB TO R01-IC-XXXXXX</t>
  </si>
  <si>
    <t>400-4112-4-5444444-5010-xxxx-xxxx</t>
  </si>
  <si>
    <t>400-4112-4-555555-5010-xxxx-xxxx</t>
  </si>
  <si>
    <t>SUB TO NON-FED 1</t>
  </si>
  <si>
    <t>SUB TO NON-FED 2</t>
  </si>
  <si>
    <t>400-4112-1-000000-5010-7000-xxxx</t>
  </si>
  <si>
    <t>400-4112-4-566666-5010-xxxx-xxxx</t>
  </si>
  <si>
    <t>SUB TO NON-FED 3</t>
  </si>
  <si>
    <t>400-4112-4-577777-5010-xxxx-xxxx</t>
  </si>
  <si>
    <t>SALARY SUPPORT 1</t>
  </si>
  <si>
    <t>400-xxxx-4-512345-5010-xxxx-xxxx</t>
  </si>
  <si>
    <t>SALARY SUPPORT 2</t>
  </si>
  <si>
    <t>SALARY SUPPORT 3</t>
  </si>
  <si>
    <t>SALARY SUPPORT 4</t>
  </si>
  <si>
    <t>INTERNAL</t>
  </si>
  <si>
    <t>400-xxxx-523456-5010-xxxx-xxxx</t>
  </si>
  <si>
    <t>400-xxxx-534567-5010-xxxx-xxxx</t>
  </si>
  <si>
    <t>400-xxxx-545678-5010-xxxx-xxxx</t>
  </si>
  <si>
    <t>Primary Role</t>
  </si>
  <si>
    <t>Checksum</t>
  </si>
  <si>
    <t>FUND</t>
  </si>
  <si>
    <t>5XXXXX</t>
  </si>
  <si>
    <t>Role 2:</t>
  </si>
  <si>
    <t>Role 3:</t>
  </si>
  <si>
    <t>FY 2022</t>
  </si>
  <si>
    <t>FY22 SPRING TOTAL</t>
  </si>
  <si>
    <t>FY22 FALL TOTAL</t>
  </si>
  <si>
    <t>FY2022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</si>
</sst>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\/d\/yyyy"/>
    <numFmt numFmtId="165" formatCode="0.0%"/>
    <numFmt numFmtId="166" formatCode="000"/>
    <numFmt numFmtId="167" formatCode="mm/dd/yy;@"/>
    <numFmt numFmtId="168" formatCode="_(* #,##0_);_(* \(#,##0\);_(* &quot;-&quot;??_);_(@_)"/>
    <numFmt numFmtId="169" formatCode="&quot;$&quot;###,###"/>
    <numFmt numFmtId="170" formatCode="#,##0.0"/>
  </numFmts>
  <fonts count="31" x14ac:knownFonts="1">
    <font>
      <sz val="10"/>
      <name val="Arial"/>
    </font>
    <font>
      <b/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Times New Roman"/>
      <family val="1"/>
    </font>
    <font>
      <b/>
      <u/>
      <sz val="10"/>
      <name val="Arial"/>
      <family val="2"/>
    </font>
    <font>
      <sz val="11"/>
      <color rgb="FF0000FF"/>
      <name val="Arial"/>
      <family val="2"/>
    </font>
    <font>
      <b/>
      <sz val="11"/>
      <color rgb="FF008000"/>
      <name val="Arial"/>
      <family val="2"/>
    </font>
    <font>
      <sz val="10"/>
      <color theme="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u/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u/>
      <sz val="11"/>
      <color rgb="FFFF000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410">
    <xf numFmtId="0" fontId="0" fillId="0" borderId="0" xfId="0"/>
    <xf numFmtId="49" fontId="5" fillId="0" borderId="0" xfId="0" applyNumberFormat="1" applyFont="1" applyFill="1" applyAlignment="1">
      <alignment vertical="center"/>
    </xf>
    <xf numFmtId="0" fontId="5" fillId="0" borderId="0" xfId="0" applyFont="1" applyFill="1"/>
    <xf numFmtId="49" fontId="6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4" fillId="0" borderId="0" xfId="3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/>
    </xf>
    <xf numFmtId="10" fontId="4" fillId="0" borderId="0" xfId="5" applyNumberFormat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vertical="center"/>
    </xf>
    <xf numFmtId="9" fontId="5" fillId="0" borderId="0" xfId="5" applyFont="1" applyFill="1" applyAlignment="1">
      <alignment vertical="center"/>
    </xf>
    <xf numFmtId="43" fontId="5" fillId="0" borderId="0" xfId="1" applyFont="1" applyFill="1" applyAlignment="1">
      <alignment vertical="center"/>
    </xf>
    <xf numFmtId="9" fontId="7" fillId="0" borderId="0" xfId="5" applyFont="1" applyBorder="1" applyAlignment="1" applyProtection="1">
      <alignment horizontal="right" vertical="center"/>
      <protection locked="0"/>
    </xf>
    <xf numFmtId="49" fontId="4" fillId="2" borderId="10" xfId="0" applyNumberFormat="1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vertical="center" wrapText="1"/>
    </xf>
    <xf numFmtId="167" fontId="4" fillId="2" borderId="10" xfId="0" applyNumberFormat="1" applyFont="1" applyFill="1" applyBorder="1" applyAlignment="1">
      <alignment vertical="center" wrapText="1"/>
    </xf>
    <xf numFmtId="49" fontId="4" fillId="2" borderId="12" xfId="3" applyNumberFormat="1" applyFont="1" applyFill="1" applyBorder="1" applyAlignment="1">
      <alignment horizontal="right" vertical="center"/>
    </xf>
    <xf numFmtId="49" fontId="4" fillId="2" borderId="13" xfId="3" applyNumberFormat="1" applyFont="1" applyFill="1" applyBorder="1" applyAlignment="1">
      <alignment horizontal="right" vertical="center"/>
    </xf>
    <xf numFmtId="10" fontId="4" fillId="2" borderId="15" xfId="5" applyNumberFormat="1" applyFont="1" applyFill="1" applyBorder="1" applyAlignment="1">
      <alignment horizontal="right" vertical="center"/>
    </xf>
    <xf numFmtId="167" fontId="5" fillId="3" borderId="10" xfId="0" applyNumberFormat="1" applyFont="1" applyFill="1" applyBorder="1" applyAlignment="1">
      <alignment horizontal="left"/>
    </xf>
    <xf numFmtId="167" fontId="5" fillId="3" borderId="16" xfId="0" applyNumberFormat="1" applyFont="1" applyFill="1" applyBorder="1" applyAlignment="1">
      <alignment horizontal="left"/>
    </xf>
    <xf numFmtId="167" fontId="5" fillId="3" borderId="11" xfId="0" applyNumberFormat="1" applyFont="1" applyFill="1" applyBorder="1" applyAlignment="1">
      <alignment horizontal="left"/>
    </xf>
    <xf numFmtId="10" fontId="4" fillId="2" borderId="18" xfId="5" applyNumberFormat="1" applyFont="1" applyFill="1" applyBorder="1" applyAlignment="1">
      <alignment horizontal="right" vertical="center"/>
    </xf>
    <xf numFmtId="164" fontId="9" fillId="0" borderId="6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49" fontId="10" fillId="0" borderId="0" xfId="0" applyNumberFormat="1" applyFont="1" applyFill="1" applyAlignment="1">
      <alignment vertical="center"/>
    </xf>
    <xf numFmtId="164" fontId="9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right"/>
    </xf>
    <xf numFmtId="164" fontId="9" fillId="0" borderId="1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165" fontId="5" fillId="0" borderId="0" xfId="5" applyNumberFormat="1" applyFont="1" applyFill="1" applyAlignment="1">
      <alignment vertical="center"/>
    </xf>
    <xf numFmtId="166" fontId="2" fillId="0" borderId="0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9" fontId="5" fillId="0" borderId="0" xfId="5" applyNumberFormat="1" applyFont="1" applyFill="1" applyAlignment="1">
      <alignment vertical="center"/>
    </xf>
    <xf numFmtId="165" fontId="10" fillId="0" borderId="0" xfId="5" applyNumberFormat="1" applyFont="1" applyFill="1" applyAlignment="1">
      <alignment vertical="center"/>
    </xf>
    <xf numFmtId="9" fontId="10" fillId="0" borderId="0" xfId="5" applyFont="1" applyFill="1" applyAlignment="1">
      <alignment vertical="center"/>
    </xf>
    <xf numFmtId="167" fontId="4" fillId="0" borderId="0" xfId="0" applyNumberFormat="1" applyFont="1" applyFill="1" applyBorder="1" applyAlignment="1">
      <alignment horizontal="center" vertical="center" wrapText="1"/>
    </xf>
    <xf numFmtId="9" fontId="10" fillId="0" borderId="0" xfId="5" applyNumberFormat="1" applyFont="1" applyFill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167" fontId="5" fillId="0" borderId="10" xfId="0" applyNumberFormat="1" applyFont="1" applyFill="1" applyBorder="1" applyAlignment="1">
      <alignment horizontal="left"/>
    </xf>
    <xf numFmtId="167" fontId="5" fillId="0" borderId="16" xfId="0" applyNumberFormat="1" applyFont="1" applyFill="1" applyBorder="1" applyAlignment="1">
      <alignment horizontal="left"/>
    </xf>
    <xf numFmtId="167" fontId="5" fillId="0" borderId="11" xfId="0" applyNumberFormat="1" applyFont="1" applyFill="1" applyBorder="1" applyAlignment="1">
      <alignment horizontal="left"/>
    </xf>
    <xf numFmtId="165" fontId="4" fillId="0" borderId="0" xfId="5" applyNumberFormat="1" applyFont="1" applyFill="1" applyAlignment="1">
      <alignment vertical="center"/>
    </xf>
    <xf numFmtId="10" fontId="17" fillId="0" borderId="0" xfId="5" applyNumberFormat="1" applyFont="1" applyFill="1" applyAlignment="1">
      <alignment vertical="center"/>
    </xf>
    <xf numFmtId="9" fontId="0" fillId="0" borderId="0" xfId="0" applyNumberFormat="1"/>
    <xf numFmtId="9" fontId="18" fillId="0" borderId="0" xfId="5" applyFont="1"/>
    <xf numFmtId="9" fontId="18" fillId="0" borderId="0" xfId="0" applyNumberFormat="1" applyFont="1"/>
    <xf numFmtId="9" fontId="5" fillId="0" borderId="0" xfId="5" applyFont="1" applyFill="1" applyAlignment="1">
      <alignment horizontal="center" vertical="center"/>
    </xf>
    <xf numFmtId="9" fontId="10" fillId="0" borderId="0" xfId="5" applyFont="1" applyFill="1" applyAlignment="1">
      <alignment horizontal="center" vertical="center"/>
    </xf>
    <xf numFmtId="165" fontId="5" fillId="0" borderId="0" xfId="5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 vertical="center"/>
    </xf>
    <xf numFmtId="9" fontId="14" fillId="5" borderId="0" xfId="5" applyFont="1" applyFill="1" applyBorder="1" applyAlignment="1" applyProtection="1">
      <alignment horizontal="right" vertical="center"/>
      <protection locked="0"/>
    </xf>
    <xf numFmtId="9" fontId="14" fillId="6" borderId="0" xfId="5" applyFont="1" applyFill="1" applyBorder="1" applyAlignment="1" applyProtection="1">
      <alignment horizontal="right" vertical="center"/>
      <protection locked="0"/>
    </xf>
    <xf numFmtId="10" fontId="4" fillId="0" borderId="0" xfId="5" applyNumberFormat="1" applyFont="1" applyFill="1" applyAlignment="1">
      <alignment vertical="center"/>
    </xf>
    <xf numFmtId="10" fontId="5" fillId="0" borderId="0" xfId="5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6" fontId="8" fillId="2" borderId="6" xfId="0" applyNumberFormat="1" applyFont="1" applyFill="1" applyBorder="1" applyAlignment="1">
      <alignment horizontal="left"/>
    </xf>
    <xf numFmtId="166" fontId="8" fillId="2" borderId="0" xfId="0" applyNumberFormat="1" applyFont="1" applyFill="1" applyBorder="1" applyAlignment="1">
      <alignment horizontal="left"/>
    </xf>
    <xf numFmtId="49" fontId="10" fillId="3" borderId="9" xfId="0" applyNumberFormat="1" applyFont="1" applyFill="1" applyBorder="1" applyAlignment="1">
      <alignment vertical="center"/>
    </xf>
    <xf numFmtId="49" fontId="10" fillId="0" borderId="10" xfId="0" applyNumberFormat="1" applyFont="1" applyFill="1" applyBorder="1" applyAlignment="1">
      <alignment vertical="center"/>
    </xf>
    <xf numFmtId="0" fontId="0" fillId="0" borderId="34" xfId="0" pivotButton="1" applyBorder="1"/>
    <xf numFmtId="0" fontId="15" fillId="0" borderId="0" xfId="0" applyFont="1"/>
    <xf numFmtId="0" fontId="0" fillId="0" borderId="34" xfId="0" applyFill="1" applyBorder="1"/>
    <xf numFmtId="0" fontId="0" fillId="0" borderId="36" xfId="0" applyFill="1" applyBorder="1"/>
    <xf numFmtId="0" fontId="0" fillId="2" borderId="0" xfId="0" applyFill="1" applyAlignment="1">
      <alignment wrapText="1"/>
    </xf>
    <xf numFmtId="0" fontId="0" fillId="7" borderId="0" xfId="0" applyFill="1" applyAlignment="1">
      <alignment wrapText="1"/>
    </xf>
    <xf numFmtId="165" fontId="5" fillId="0" borderId="0" xfId="0" applyNumberFormat="1" applyFont="1" applyFill="1" applyAlignment="1">
      <alignment vertical="center"/>
    </xf>
    <xf numFmtId="165" fontId="9" fillId="0" borderId="5" xfId="0" applyNumberFormat="1" applyFont="1" applyFill="1" applyBorder="1" applyAlignment="1">
      <alignment horizontal="center"/>
    </xf>
    <xf numFmtId="165" fontId="4" fillId="2" borderId="15" xfId="5" applyNumberFormat="1" applyFont="1" applyFill="1" applyBorder="1" applyAlignment="1">
      <alignment horizontal="right" vertical="center"/>
    </xf>
    <xf numFmtId="165" fontId="4" fillId="2" borderId="18" xfId="5" applyNumberFormat="1" applyFont="1" applyFill="1" applyBorder="1" applyAlignment="1">
      <alignment horizontal="right" vertical="center"/>
    </xf>
    <xf numFmtId="165" fontId="5" fillId="0" borderId="0" xfId="0" applyNumberFormat="1" applyFont="1" applyFill="1"/>
    <xf numFmtId="165" fontId="9" fillId="0" borderId="1" xfId="0" applyNumberFormat="1" applyFont="1" applyFill="1" applyBorder="1" applyAlignment="1">
      <alignment horizontal="center"/>
    </xf>
    <xf numFmtId="165" fontId="4" fillId="2" borderId="19" xfId="5" applyNumberFormat="1" applyFont="1" applyFill="1" applyBorder="1" applyAlignment="1">
      <alignment horizontal="right" vertical="center"/>
    </xf>
    <xf numFmtId="165" fontId="4" fillId="2" borderId="33" xfId="5" applyNumberFormat="1" applyFont="1" applyFill="1" applyBorder="1" applyAlignment="1">
      <alignment horizontal="right" vertical="center"/>
    </xf>
    <xf numFmtId="165" fontId="8" fillId="2" borderId="5" xfId="0" applyNumberFormat="1" applyFont="1" applyFill="1" applyBorder="1" applyAlignment="1">
      <alignment horizontal="left"/>
    </xf>
    <xf numFmtId="9" fontId="5" fillId="0" borderId="0" xfId="0" applyNumberFormat="1" applyFont="1" applyFill="1" applyAlignment="1">
      <alignment vertical="center"/>
    </xf>
    <xf numFmtId="9" fontId="4" fillId="2" borderId="15" xfId="5" applyNumberFormat="1" applyFont="1" applyFill="1" applyBorder="1" applyAlignment="1">
      <alignment horizontal="right" vertical="center"/>
    </xf>
    <xf numFmtId="9" fontId="4" fillId="2" borderId="18" xfId="5" applyNumberFormat="1" applyFont="1" applyFill="1" applyBorder="1" applyAlignment="1">
      <alignment horizontal="right" vertical="center"/>
    </xf>
    <xf numFmtId="9" fontId="5" fillId="0" borderId="0" xfId="0" applyNumberFormat="1" applyFont="1" applyFill="1"/>
    <xf numFmtId="164" fontId="21" fillId="0" borderId="0" xfId="0" applyNumberFormat="1" applyFont="1" applyFill="1" applyBorder="1" applyAlignment="1">
      <alignment horizontal="center"/>
    </xf>
    <xf numFmtId="170" fontId="5" fillId="0" borderId="6" xfId="0" applyNumberFormat="1" applyFont="1" applyFill="1" applyBorder="1" applyAlignment="1">
      <alignment horizontal="right"/>
    </xf>
    <xf numFmtId="170" fontId="4" fillId="2" borderId="14" xfId="0" applyNumberFormat="1" applyFont="1" applyFill="1" applyBorder="1" applyAlignment="1">
      <alignment horizontal="right" vertical="center"/>
    </xf>
    <xf numFmtId="170" fontId="4" fillId="2" borderId="17" xfId="0" applyNumberFormat="1" applyFont="1" applyFill="1" applyBorder="1" applyAlignment="1">
      <alignment horizontal="right" vertical="center"/>
    </xf>
    <xf numFmtId="170" fontId="5" fillId="0" borderId="0" xfId="0" applyNumberFormat="1" applyFont="1" applyFill="1" applyBorder="1" applyAlignment="1">
      <alignment horizontal="right"/>
    </xf>
    <xf numFmtId="170" fontId="4" fillId="2" borderId="4" xfId="0" applyNumberFormat="1" applyFont="1" applyFill="1" applyBorder="1" applyAlignment="1">
      <alignment horizontal="right" vertical="center"/>
    </xf>
    <xf numFmtId="170" fontId="4" fillId="2" borderId="20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/>
    </xf>
    <xf numFmtId="3" fontId="4" fillId="2" borderId="4" xfId="0" applyNumberFormat="1" applyFont="1" applyFill="1" applyBorder="1" applyAlignment="1">
      <alignment horizontal="right" vertical="center"/>
    </xf>
    <xf numFmtId="3" fontId="4" fillId="2" borderId="20" xfId="0" applyNumberFormat="1" applyFont="1" applyFill="1" applyBorder="1" applyAlignment="1">
      <alignment horizontal="right" vertical="center"/>
    </xf>
    <xf numFmtId="167" fontId="4" fillId="2" borderId="6" xfId="0" applyNumberFormat="1" applyFont="1" applyFill="1" applyBorder="1" applyAlignment="1">
      <alignment horizontal="center" vertical="center" wrapText="1"/>
    </xf>
    <xf numFmtId="167" fontId="4" fillId="2" borderId="32" xfId="0" applyNumberFormat="1" applyFont="1" applyFill="1" applyBorder="1" applyAlignment="1">
      <alignment horizontal="center" vertical="center" wrapText="1"/>
    </xf>
    <xf numFmtId="167" fontId="4" fillId="2" borderId="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vertical="center"/>
    </xf>
    <xf numFmtId="49" fontId="6" fillId="4" borderId="4" xfId="0" applyNumberFormat="1" applyFont="1" applyFill="1" applyBorder="1" applyAlignment="1">
      <alignment horizontal="center" vertical="center"/>
    </xf>
    <xf numFmtId="165" fontId="6" fillId="4" borderId="15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165" fontId="6" fillId="2" borderId="33" xfId="0" applyNumberFormat="1" applyFont="1" applyFill="1" applyBorder="1" applyAlignment="1">
      <alignment horizontal="center"/>
    </xf>
    <xf numFmtId="165" fontId="6" fillId="2" borderId="15" xfId="0" applyNumberFormat="1" applyFont="1" applyFill="1" applyBorder="1" applyAlignment="1">
      <alignment horizontal="center"/>
    </xf>
    <xf numFmtId="166" fontId="13" fillId="4" borderId="0" xfId="0" applyNumberFormat="1" applyFont="1" applyFill="1" applyBorder="1" applyAlignment="1"/>
    <xf numFmtId="165" fontId="13" fillId="4" borderId="5" xfId="0" applyNumberFormat="1" applyFont="1" applyFill="1" applyBorder="1" applyAlignment="1"/>
    <xf numFmtId="165" fontId="13" fillId="2" borderId="1" xfId="0" applyNumberFormat="1" applyFont="1" applyFill="1" applyBorder="1" applyAlignment="1">
      <alignment horizontal="left"/>
    </xf>
    <xf numFmtId="165" fontId="13" fillId="2" borderId="5" xfId="0" applyNumberFormat="1" applyFont="1" applyFill="1" applyBorder="1" applyAlignment="1">
      <alignment horizontal="left"/>
    </xf>
    <xf numFmtId="165" fontId="13" fillId="4" borderId="5" xfId="0" applyNumberFormat="1" applyFont="1" applyFill="1" applyBorder="1" applyAlignment="1">
      <alignment horizontal="left"/>
    </xf>
    <xf numFmtId="166" fontId="13" fillId="4" borderId="0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Border="1" applyAlignment="1">
      <alignment horizontal="center"/>
    </xf>
    <xf numFmtId="166" fontId="13" fillId="2" borderId="5" xfId="0" applyNumberFormat="1" applyFont="1" applyFill="1" applyBorder="1" applyAlignment="1">
      <alignment horizontal="center"/>
    </xf>
    <xf numFmtId="49" fontId="4" fillId="2" borderId="9" xfId="0" applyNumberFormat="1" applyFont="1" applyFill="1" applyBorder="1" applyAlignment="1">
      <alignment vertical="top"/>
    </xf>
    <xf numFmtId="49" fontId="4" fillId="4" borderId="26" xfId="0" applyNumberFormat="1" applyFont="1" applyFill="1" applyBorder="1" applyAlignment="1">
      <alignment vertical="top"/>
    </xf>
    <xf numFmtId="165" fontId="4" fillId="4" borderId="25" xfId="0" applyNumberFormat="1" applyFont="1" applyFill="1" applyBorder="1" applyAlignment="1">
      <alignment vertical="top"/>
    </xf>
    <xf numFmtId="165" fontId="4" fillId="2" borderId="30" xfId="0" applyNumberFormat="1" applyFont="1" applyFill="1" applyBorder="1" applyAlignment="1">
      <alignment horizontal="left" vertical="top"/>
    </xf>
    <xf numFmtId="165" fontId="4" fillId="4" borderId="25" xfId="0" applyNumberFormat="1" applyFont="1" applyFill="1" applyBorder="1" applyAlignment="1">
      <alignment horizontal="left" vertical="top"/>
    </xf>
    <xf numFmtId="165" fontId="4" fillId="2" borderId="25" xfId="0" applyNumberFormat="1" applyFont="1" applyFill="1" applyBorder="1" applyAlignment="1">
      <alignment horizontal="left" vertical="top"/>
    </xf>
    <xf numFmtId="49" fontId="4" fillId="4" borderId="26" xfId="0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center" vertical="top"/>
    </xf>
    <xf numFmtId="167" fontId="4" fillId="0" borderId="0" xfId="0" applyNumberFormat="1" applyFont="1" applyFill="1" applyBorder="1" applyAlignment="1">
      <alignment horizontal="center" vertical="top" wrapText="1"/>
    </xf>
    <xf numFmtId="49" fontId="8" fillId="2" borderId="21" xfId="0" applyNumberFormat="1" applyFont="1" applyFill="1" applyBorder="1" applyAlignment="1">
      <alignment horizontal="left" vertical="top"/>
    </xf>
    <xf numFmtId="49" fontId="8" fillId="2" borderId="26" xfId="0" applyNumberFormat="1" applyFont="1" applyFill="1" applyBorder="1" applyAlignment="1">
      <alignment horizontal="left" vertical="top"/>
    </xf>
    <xf numFmtId="165" fontId="8" fillId="2" borderId="25" xfId="0" applyNumberFormat="1" applyFont="1" applyFill="1" applyBorder="1" applyAlignment="1">
      <alignment horizontal="left" vertical="top"/>
    </xf>
    <xf numFmtId="49" fontId="8" fillId="0" borderId="0" xfId="0" applyNumberFormat="1" applyFont="1" applyFill="1" applyAlignment="1">
      <alignment vertical="top"/>
    </xf>
    <xf numFmtId="49" fontId="6" fillId="0" borderId="0" xfId="0" applyNumberFormat="1" applyFont="1" applyFill="1" applyAlignment="1">
      <alignment vertical="top"/>
    </xf>
    <xf numFmtId="165" fontId="4" fillId="2" borderId="29" xfId="5" applyNumberFormat="1" applyFont="1" applyFill="1" applyBorder="1" applyAlignment="1">
      <alignment horizontal="right" vertical="center"/>
    </xf>
    <xf numFmtId="9" fontId="9" fillId="0" borderId="5" xfId="0" applyNumberFormat="1" applyFont="1" applyFill="1" applyBorder="1" applyAlignment="1">
      <alignment horizontal="center"/>
    </xf>
    <xf numFmtId="49" fontId="6" fillId="4" borderId="0" xfId="0" applyNumberFormat="1" applyFont="1" applyFill="1" applyBorder="1" applyAlignment="1">
      <alignment horizontal="center" vertical="center"/>
    </xf>
    <xf numFmtId="9" fontId="6" fillId="2" borderId="14" xfId="2" applyNumberFormat="1" applyFont="1" applyFill="1" applyBorder="1" applyAlignment="1">
      <alignment horizontal="center"/>
    </xf>
    <xf numFmtId="9" fontId="6" fillId="2" borderId="4" xfId="2" applyNumberFormat="1" applyFont="1" applyFill="1" applyBorder="1" applyAlignment="1">
      <alignment horizontal="center"/>
    </xf>
    <xf numFmtId="44" fontId="6" fillId="2" borderId="14" xfId="2" applyFont="1" applyFill="1" applyBorder="1" applyAlignment="1">
      <alignment horizontal="center"/>
    </xf>
    <xf numFmtId="44" fontId="6" fillId="2" borderId="4" xfId="2" applyFont="1" applyFill="1" applyBorder="1" applyAlignment="1">
      <alignment horizontal="center"/>
    </xf>
    <xf numFmtId="9" fontId="4" fillId="2" borderId="7" xfId="0" applyNumberFormat="1" applyFont="1" applyFill="1" applyBorder="1" applyAlignment="1">
      <alignment horizontal="center" vertical="center" wrapText="1"/>
    </xf>
    <xf numFmtId="169" fontId="6" fillId="2" borderId="15" xfId="0" applyNumberFormat="1" applyFont="1" applyFill="1" applyBorder="1" applyAlignment="1">
      <alignment horizontal="center"/>
    </xf>
    <xf numFmtId="164" fontId="9" fillId="0" borderId="46" xfId="0" applyNumberFormat="1" applyFont="1" applyFill="1" applyBorder="1" applyAlignment="1">
      <alignment horizontal="center"/>
    </xf>
    <xf numFmtId="164" fontId="9" fillId="0" borderId="47" xfId="0" applyNumberFormat="1" applyFont="1" applyFill="1" applyBorder="1" applyAlignment="1">
      <alignment horizontal="center"/>
    </xf>
    <xf numFmtId="164" fontId="21" fillId="0" borderId="24" xfId="0" applyNumberFormat="1" applyFont="1" applyFill="1" applyBorder="1" applyAlignment="1">
      <alignment horizontal="center"/>
    </xf>
    <xf numFmtId="170" fontId="4" fillId="2" borderId="28" xfId="0" applyNumberFormat="1" applyFont="1" applyFill="1" applyBorder="1" applyAlignment="1">
      <alignment horizontal="right" vertical="center"/>
    </xf>
    <xf numFmtId="165" fontId="4" fillId="4" borderId="25" xfId="0" applyNumberFormat="1" applyFont="1" applyFill="1" applyBorder="1" applyAlignment="1">
      <alignment horizontal="center" vertical="top"/>
    </xf>
    <xf numFmtId="165" fontId="13" fillId="4" borderId="5" xfId="0" applyNumberFormat="1" applyFont="1" applyFill="1" applyBorder="1" applyAlignment="1">
      <alignment horizontal="center" vertical="center" wrapText="1"/>
    </xf>
    <xf numFmtId="166" fontId="13" fillId="2" borderId="0" xfId="0" applyNumberFormat="1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vertical="center"/>
    </xf>
    <xf numFmtId="168" fontId="4" fillId="0" borderId="5" xfId="1" applyNumberFormat="1" applyFont="1" applyFill="1" applyBorder="1" applyAlignment="1">
      <alignment vertical="center"/>
    </xf>
    <xf numFmtId="49" fontId="4" fillId="2" borderId="49" xfId="0" applyNumberFormat="1" applyFont="1" applyFill="1" applyBorder="1" applyAlignment="1">
      <alignment vertical="center"/>
    </xf>
    <xf numFmtId="49" fontId="4" fillId="2" borderId="44" xfId="0" applyNumberFormat="1" applyFont="1" applyFill="1" applyBorder="1" applyAlignment="1">
      <alignment vertical="center"/>
    </xf>
    <xf numFmtId="49" fontId="4" fillId="2" borderId="45" xfId="0" applyNumberFormat="1" applyFont="1" applyFill="1" applyBorder="1" applyAlignment="1">
      <alignment vertical="center"/>
    </xf>
    <xf numFmtId="49" fontId="11" fillId="2" borderId="51" xfId="0" applyNumberFormat="1" applyFont="1" applyFill="1" applyBorder="1" applyAlignment="1">
      <alignment vertical="center"/>
    </xf>
    <xf numFmtId="49" fontId="11" fillId="2" borderId="52" xfId="0" applyNumberFormat="1" applyFont="1" applyFill="1" applyBorder="1" applyAlignment="1">
      <alignment vertical="center"/>
    </xf>
    <xf numFmtId="168" fontId="4" fillId="0" borderId="5" xfId="1" applyNumberFormat="1" applyFont="1" applyFill="1" applyBorder="1" applyAlignment="1">
      <alignment horizontal="right" vertical="center"/>
    </xf>
    <xf numFmtId="49" fontId="5" fillId="2" borderId="25" xfId="0" applyNumberFormat="1" applyFont="1" applyFill="1" applyBorder="1" applyAlignment="1">
      <alignment vertical="center"/>
    </xf>
    <xf numFmtId="168" fontId="4" fillId="0" borderId="0" xfId="1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vertical="center"/>
    </xf>
    <xf numFmtId="0" fontId="0" fillId="0" borderId="0" xfId="0" applyFill="1"/>
    <xf numFmtId="49" fontId="4" fillId="0" borderId="0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49" fontId="5" fillId="0" borderId="26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horizontal="left"/>
    </xf>
    <xf numFmtId="49" fontId="5" fillId="2" borderId="18" xfId="0" applyNumberFormat="1" applyFont="1" applyFill="1" applyBorder="1" applyAlignment="1">
      <alignment vertical="center"/>
    </xf>
    <xf numFmtId="49" fontId="4" fillId="2" borderId="17" xfId="0" applyNumberFormat="1" applyFont="1" applyFill="1" applyBorder="1" applyAlignment="1">
      <alignment vertical="center"/>
    </xf>
    <xf numFmtId="49" fontId="4" fillId="0" borderId="26" xfId="0" applyNumberFormat="1" applyFont="1" applyFill="1" applyBorder="1" applyAlignment="1">
      <alignment vertical="center"/>
    </xf>
    <xf numFmtId="49" fontId="4" fillId="2" borderId="21" xfId="0" applyNumberFormat="1" applyFont="1" applyFill="1" applyBorder="1" applyAlignment="1">
      <alignment horizontal="left"/>
    </xf>
    <xf numFmtId="168" fontId="4" fillId="0" borderId="18" xfId="1" applyNumberFormat="1" applyFont="1" applyFill="1" applyBorder="1" applyAlignment="1">
      <alignment horizontal="right" vertical="center"/>
    </xf>
    <xf numFmtId="168" fontId="4" fillId="0" borderId="26" xfId="1" applyNumberFormat="1" applyFont="1" applyFill="1" applyBorder="1" applyAlignment="1">
      <alignment horizontal="right" vertical="center"/>
    </xf>
    <xf numFmtId="168" fontId="4" fillId="0" borderId="50" xfId="1" applyNumberFormat="1" applyFont="1" applyFill="1" applyBorder="1" applyAlignment="1">
      <alignment horizontal="right" vertical="center"/>
    </xf>
    <xf numFmtId="169" fontId="6" fillId="2" borderId="4" xfId="2" applyNumberFormat="1" applyFont="1" applyFill="1" applyBorder="1" applyAlignment="1">
      <alignment horizontal="center"/>
    </xf>
    <xf numFmtId="169" fontId="6" fillId="4" borderId="4" xfId="2" applyNumberFormat="1" applyFont="1" applyFill="1" applyBorder="1" applyAlignment="1">
      <alignment horizontal="center"/>
    </xf>
    <xf numFmtId="0" fontId="0" fillId="0" borderId="0" xfId="0" applyFill="1" applyAlignment="1">
      <alignment wrapText="1"/>
    </xf>
    <xf numFmtId="0" fontId="0" fillId="0" borderId="37" xfId="0" applyFill="1" applyBorder="1"/>
    <xf numFmtId="0" fontId="0" fillId="0" borderId="40" xfId="0" applyFill="1" applyBorder="1"/>
    <xf numFmtId="0" fontId="0" fillId="0" borderId="35" xfId="0" applyBorder="1" applyAlignment="1">
      <alignment vertical="center"/>
    </xf>
    <xf numFmtId="49" fontId="4" fillId="2" borderId="26" xfId="0" applyNumberFormat="1" applyFont="1" applyFill="1" applyBorder="1" applyAlignment="1">
      <alignment horizontal="left" vertical="top"/>
    </xf>
    <xf numFmtId="49" fontId="8" fillId="2" borderId="21" xfId="0" applyNumberFormat="1" applyFont="1" applyFill="1" applyBorder="1" applyAlignment="1">
      <alignment horizontal="center" vertical="top"/>
    </xf>
    <xf numFmtId="49" fontId="8" fillId="2" borderId="26" xfId="0" applyNumberFormat="1" applyFont="1" applyFill="1" applyBorder="1" applyAlignment="1">
      <alignment horizontal="center" vertical="top"/>
    </xf>
    <xf numFmtId="49" fontId="8" fillId="2" borderId="25" xfId="0" applyNumberFormat="1" applyFont="1" applyFill="1" applyBorder="1" applyAlignment="1">
      <alignment horizontal="center" vertical="top"/>
    </xf>
    <xf numFmtId="166" fontId="13" fillId="4" borderId="0" xfId="0" applyNumberFormat="1" applyFont="1" applyFill="1" applyBorder="1" applyAlignment="1">
      <alignment horizontal="left"/>
    </xf>
    <xf numFmtId="166" fontId="13" fillId="2" borderId="0" xfId="0" applyNumberFormat="1" applyFont="1" applyFill="1" applyBorder="1" applyAlignment="1">
      <alignment horizontal="left"/>
    </xf>
    <xf numFmtId="49" fontId="4" fillId="4" borderId="26" xfId="0" applyNumberFormat="1" applyFont="1" applyFill="1" applyBorder="1" applyAlignment="1">
      <alignment horizontal="left" vertical="top"/>
    </xf>
    <xf numFmtId="10" fontId="0" fillId="0" borderId="34" xfId="0" applyNumberFormat="1" applyFill="1" applyBorder="1"/>
    <xf numFmtId="10" fontId="0" fillId="0" borderId="38" xfId="0" applyNumberFormat="1" applyFill="1" applyBorder="1"/>
    <xf numFmtId="10" fontId="0" fillId="0" borderId="41" xfId="0" applyNumberFormat="1" applyFill="1" applyBorder="1"/>
    <xf numFmtId="10" fontId="0" fillId="0" borderId="36" xfId="0" applyNumberFormat="1" applyFill="1" applyBorder="1"/>
    <xf numFmtId="10" fontId="0" fillId="0" borderId="0" xfId="0" applyNumberFormat="1" applyFill="1"/>
    <xf numFmtId="10" fontId="0" fillId="0" borderId="42" xfId="0" applyNumberFormat="1" applyFill="1" applyBorder="1"/>
    <xf numFmtId="14" fontId="0" fillId="0" borderId="34" xfId="0" applyNumberFormat="1" applyFill="1" applyBorder="1"/>
    <xf numFmtId="14" fontId="0" fillId="0" borderId="38" xfId="0" applyNumberFormat="1" applyFill="1" applyBorder="1"/>
    <xf numFmtId="168" fontId="20" fillId="0" borderId="25" xfId="1" applyNumberFormat="1" applyFont="1" applyFill="1" applyBorder="1" applyAlignment="1">
      <alignment horizontal="right" vertical="center"/>
    </xf>
    <xf numFmtId="168" fontId="20" fillId="0" borderId="5" xfId="1" applyNumberFormat="1" applyFont="1" applyFill="1" applyBorder="1" applyAlignment="1">
      <alignment horizontal="right" vertical="center"/>
    </xf>
    <xf numFmtId="168" fontId="20" fillId="0" borderId="48" xfId="1" applyNumberFormat="1" applyFont="1" applyFill="1" applyBorder="1" applyAlignment="1">
      <alignment horizontal="right" vertical="center"/>
    </xf>
    <xf numFmtId="165" fontId="20" fillId="0" borderId="0" xfId="5" applyNumberFormat="1" applyFont="1" applyFill="1" applyAlignment="1">
      <alignment vertical="center"/>
    </xf>
    <xf numFmtId="9" fontId="20" fillId="0" borderId="0" xfId="5" applyFont="1" applyFill="1" applyAlignment="1">
      <alignment vertical="center"/>
    </xf>
    <xf numFmtId="49" fontId="22" fillId="4" borderId="21" xfId="0" applyNumberFormat="1" applyFont="1" applyFill="1" applyBorder="1" applyAlignment="1">
      <alignment horizontal="left" vertical="top"/>
    </xf>
    <xf numFmtId="49" fontId="22" fillId="2" borderId="21" xfId="0" applyNumberFormat="1" applyFont="1" applyFill="1" applyBorder="1" applyAlignment="1">
      <alignment horizontal="left" vertical="top"/>
    </xf>
    <xf numFmtId="49" fontId="22" fillId="2" borderId="27" xfId="0" applyNumberFormat="1" applyFont="1" applyFill="1" applyBorder="1" applyAlignment="1">
      <alignment horizontal="left" vertical="top"/>
    </xf>
    <xf numFmtId="49" fontId="22" fillId="2" borderId="26" xfId="0" applyNumberFormat="1" applyFont="1" applyFill="1" applyBorder="1" applyAlignment="1">
      <alignment horizontal="left" vertical="top"/>
    </xf>
    <xf numFmtId="49" fontId="22" fillId="4" borderId="26" xfId="0" applyNumberFormat="1" applyFont="1" applyFill="1" applyBorder="1" applyAlignment="1">
      <alignment horizontal="left" vertical="top"/>
    </xf>
    <xf numFmtId="49" fontId="22" fillId="4" borderId="21" xfId="0" applyNumberFormat="1" applyFont="1" applyFill="1" applyBorder="1" applyAlignment="1">
      <alignment vertical="top"/>
    </xf>
    <xf numFmtId="49" fontId="22" fillId="4" borderId="26" xfId="0" applyNumberFormat="1" applyFont="1" applyFill="1" applyBorder="1" applyAlignment="1">
      <alignment vertical="top"/>
    </xf>
    <xf numFmtId="49" fontId="22" fillId="2" borderId="21" xfId="0" applyNumberFormat="1" applyFont="1" applyFill="1" applyBorder="1" applyAlignment="1">
      <alignment vertical="top"/>
    </xf>
    <xf numFmtId="49" fontId="22" fillId="2" borderId="26" xfId="0" applyNumberFormat="1" applyFont="1" applyFill="1" applyBorder="1" applyAlignment="1">
      <alignment vertical="top"/>
    </xf>
    <xf numFmtId="166" fontId="23" fillId="4" borderId="6" xfId="0" applyNumberFormat="1" applyFont="1" applyFill="1" applyBorder="1" applyAlignment="1">
      <alignment horizontal="left"/>
    </xf>
    <xf numFmtId="166" fontId="23" fillId="2" borderId="6" xfId="0" applyNumberFormat="1" applyFont="1" applyFill="1" applyBorder="1" applyAlignment="1">
      <alignment horizontal="left"/>
    </xf>
    <xf numFmtId="166" fontId="23" fillId="2" borderId="3" xfId="0" applyNumberFormat="1" applyFont="1" applyFill="1" applyBorder="1" applyAlignment="1">
      <alignment horizontal="left"/>
    </xf>
    <xf numFmtId="166" fontId="23" fillId="2" borderId="0" xfId="0" applyNumberFormat="1" applyFont="1" applyFill="1" applyBorder="1" applyAlignment="1">
      <alignment horizontal="left"/>
    </xf>
    <xf numFmtId="165" fontId="4" fillId="4" borderId="30" xfId="0" applyNumberFormat="1" applyFont="1" applyFill="1" applyBorder="1" applyAlignment="1">
      <alignment horizontal="left" vertical="top"/>
    </xf>
    <xf numFmtId="49" fontId="22" fillId="4" borderId="27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horizontal="left"/>
    </xf>
    <xf numFmtId="165" fontId="6" fillId="4" borderId="33" xfId="0" applyNumberFormat="1" applyFont="1" applyFill="1" applyBorder="1" applyAlignment="1">
      <alignment horizontal="center"/>
    </xf>
    <xf numFmtId="49" fontId="22" fillId="4" borderId="30" xfId="0" applyNumberFormat="1" applyFont="1" applyFill="1" applyBorder="1" applyAlignment="1">
      <alignment vertical="top"/>
    </xf>
    <xf numFmtId="169" fontId="6" fillId="4" borderId="33" xfId="0" applyNumberFormat="1" applyFont="1" applyFill="1" applyBorder="1" applyAlignment="1">
      <alignment horizontal="center"/>
    </xf>
    <xf numFmtId="49" fontId="22" fillId="2" borderId="25" xfId="0" applyNumberFormat="1" applyFont="1" applyFill="1" applyBorder="1" applyAlignment="1">
      <alignment vertical="top"/>
    </xf>
    <xf numFmtId="49" fontId="6" fillId="4" borderId="0" xfId="0" applyNumberFormat="1" applyFont="1" applyFill="1" applyAlignment="1">
      <alignment horizontal="center" vertical="center"/>
    </xf>
    <xf numFmtId="169" fontId="19" fillId="4" borderId="14" xfId="2" applyNumberFormat="1" applyFont="1" applyFill="1" applyBorder="1" applyAlignment="1">
      <alignment horizontal="left"/>
    </xf>
    <xf numFmtId="169" fontId="19" fillId="2" borderId="14" xfId="2" applyNumberFormat="1" applyFont="1" applyFill="1" applyBorder="1" applyAlignment="1">
      <alignment horizontal="left"/>
    </xf>
    <xf numFmtId="169" fontId="19" fillId="2" borderId="4" xfId="2" applyNumberFormat="1" applyFont="1" applyFill="1" applyBorder="1" applyAlignment="1">
      <alignment horizontal="left"/>
    </xf>
    <xf numFmtId="169" fontId="19" fillId="4" borderId="4" xfId="2" applyNumberFormat="1" applyFont="1" applyFill="1" applyBorder="1" applyAlignment="1">
      <alignment horizontal="left"/>
    </xf>
    <xf numFmtId="166" fontId="23" fillId="4" borderId="0" xfId="0" applyNumberFormat="1" applyFont="1" applyFill="1" applyBorder="1" applyAlignment="1">
      <alignment horizontal="left"/>
    </xf>
    <xf numFmtId="10" fontId="0" fillId="0" borderId="39" xfId="0" applyNumberFormat="1" applyFill="1" applyBorder="1" applyAlignment="1">
      <alignment vertical="center"/>
    </xf>
    <xf numFmtId="10" fontId="0" fillId="0" borderId="43" xfId="0" applyNumberFormat="1" applyFill="1" applyBorder="1" applyAlignment="1">
      <alignment vertical="center"/>
    </xf>
    <xf numFmtId="10" fontId="0" fillId="0" borderId="35" xfId="0" applyNumberFormat="1" applyFill="1" applyBorder="1" applyAlignment="1">
      <alignment vertical="center"/>
    </xf>
    <xf numFmtId="165" fontId="5" fillId="0" borderId="20" xfId="5" applyNumberFormat="1" applyFont="1" applyFill="1" applyBorder="1" applyAlignment="1">
      <alignment horizontal="center" vertical="center"/>
    </xf>
    <xf numFmtId="165" fontId="26" fillId="0" borderId="0" xfId="5" applyNumberFormat="1" applyFont="1" applyFill="1" applyAlignment="1">
      <alignment vertical="center"/>
    </xf>
    <xf numFmtId="169" fontId="6" fillId="2" borderId="14" xfId="2" applyNumberFormat="1" applyFont="1" applyFill="1" applyBorder="1" applyAlignment="1">
      <alignment horizontal="left"/>
    </xf>
    <xf numFmtId="9" fontId="26" fillId="0" borderId="0" xfId="5" applyFont="1" applyFill="1" applyAlignment="1">
      <alignment vertical="center"/>
    </xf>
    <xf numFmtId="166" fontId="23" fillId="4" borderId="6" xfId="0" applyNumberFormat="1" applyFont="1" applyFill="1" applyBorder="1" applyAlignment="1">
      <alignment horizontal="left" vertical="center"/>
    </xf>
    <xf numFmtId="166" fontId="23" fillId="4" borderId="1" xfId="0" applyNumberFormat="1" applyFont="1" applyFill="1" applyBorder="1" applyAlignment="1">
      <alignment horizontal="left"/>
    </xf>
    <xf numFmtId="166" fontId="23" fillId="2" borderId="5" xfId="0" applyNumberFormat="1" applyFont="1" applyFill="1" applyBorder="1" applyAlignment="1">
      <alignment horizontal="left"/>
    </xf>
    <xf numFmtId="166" fontId="24" fillId="2" borderId="6" xfId="0" applyNumberFormat="1" applyFont="1" applyFill="1" applyBorder="1" applyAlignment="1">
      <alignment horizontal="center"/>
    </xf>
    <xf numFmtId="166" fontId="24" fillId="2" borderId="0" xfId="0" applyNumberFormat="1" applyFont="1" applyFill="1" applyBorder="1" applyAlignment="1">
      <alignment horizontal="center"/>
    </xf>
    <xf numFmtId="166" fontId="24" fillId="2" borderId="5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/>
    <xf numFmtId="166" fontId="25" fillId="4" borderId="6" xfId="0" applyNumberFormat="1" applyFont="1" applyFill="1" applyBorder="1" applyAlignment="1"/>
    <xf numFmtId="166" fontId="12" fillId="4" borderId="0" xfId="0" applyNumberFormat="1" applyFont="1" applyFill="1" applyBorder="1" applyAlignment="1"/>
    <xf numFmtId="165" fontId="12" fillId="4" borderId="5" xfId="0" applyNumberFormat="1" applyFont="1" applyFill="1" applyBorder="1" applyAlignment="1"/>
    <xf numFmtId="166" fontId="25" fillId="2" borderId="0" xfId="0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left"/>
    </xf>
    <xf numFmtId="165" fontId="12" fillId="2" borderId="1" xfId="0" applyNumberFormat="1" applyFont="1" applyFill="1" applyBorder="1" applyAlignment="1">
      <alignment horizontal="left"/>
    </xf>
    <xf numFmtId="165" fontId="12" fillId="2" borderId="5" xfId="0" applyNumberFormat="1" applyFont="1" applyFill="1" applyBorder="1" applyAlignment="1">
      <alignment horizontal="left"/>
    </xf>
    <xf numFmtId="166" fontId="25" fillId="4" borderId="0" xfId="0" applyNumberFormat="1" applyFont="1" applyFill="1" applyBorder="1" applyAlignment="1">
      <alignment horizontal="left"/>
    </xf>
    <xf numFmtId="166" fontId="12" fillId="4" borderId="0" xfId="0" applyNumberFormat="1" applyFont="1" applyFill="1" applyBorder="1" applyAlignment="1">
      <alignment horizontal="left"/>
    </xf>
    <xf numFmtId="165" fontId="12" fillId="4" borderId="1" xfId="0" applyNumberFormat="1" applyFont="1" applyFill="1" applyBorder="1" applyAlignment="1">
      <alignment horizontal="left"/>
    </xf>
    <xf numFmtId="165" fontId="12" fillId="4" borderId="5" xfId="0" applyNumberFormat="1" applyFont="1" applyFill="1" applyBorder="1" applyAlignment="1">
      <alignment horizontal="left"/>
    </xf>
    <xf numFmtId="166" fontId="25" fillId="2" borderId="6" xfId="0" applyNumberFormat="1" applyFont="1" applyFill="1" applyBorder="1" applyAlignment="1">
      <alignment horizontal="left"/>
    </xf>
    <xf numFmtId="166" fontId="25" fillId="4" borderId="0" xfId="0" applyNumberFormat="1" applyFont="1" applyFill="1" applyBorder="1" applyAlignment="1"/>
    <xf numFmtId="166" fontId="25" fillId="4" borderId="1" xfId="0" applyNumberFormat="1" applyFont="1" applyFill="1" applyBorder="1" applyAlignment="1"/>
    <xf numFmtId="166" fontId="25" fillId="2" borderId="6" xfId="0" applyNumberFormat="1" applyFont="1" applyFill="1" applyBorder="1" applyAlignment="1"/>
    <xf numFmtId="166" fontId="25" fillId="2" borderId="0" xfId="0" applyNumberFormat="1" applyFont="1" applyFill="1" applyBorder="1" applyAlignment="1"/>
    <xf numFmtId="166" fontId="25" fillId="2" borderId="5" xfId="0" applyNumberFormat="1" applyFont="1" applyFill="1" applyBorder="1" applyAlignment="1"/>
    <xf numFmtId="166" fontId="6" fillId="4" borderId="0" xfId="0" applyNumberFormat="1" applyFont="1" applyFill="1" applyBorder="1" applyAlignment="1">
      <alignment horizontal="center"/>
    </xf>
    <xf numFmtId="165" fontId="6" fillId="4" borderId="5" xfId="0" applyNumberFormat="1" applyFont="1" applyFill="1" applyBorder="1" applyAlignment="1">
      <alignment horizontal="center"/>
    </xf>
    <xf numFmtId="166" fontId="13" fillId="2" borderId="0" xfId="0" applyNumberFormat="1" applyFont="1" applyFill="1" applyBorder="1" applyAlignment="1"/>
    <xf numFmtId="166" fontId="13" fillId="2" borderId="5" xfId="0" applyNumberFormat="1" applyFont="1" applyFill="1" applyBorder="1" applyAlignment="1"/>
    <xf numFmtId="167" fontId="4" fillId="0" borderId="0" xfId="0" applyNumberFormat="1" applyFont="1" applyFill="1" applyBorder="1" applyAlignment="1">
      <alignment horizontal="center"/>
    </xf>
    <xf numFmtId="166" fontId="6" fillId="2" borderId="6" xfId="0" applyNumberFormat="1" applyFont="1" applyFill="1" applyBorder="1" applyAlignment="1"/>
    <xf numFmtId="166" fontId="6" fillId="2" borderId="0" xfId="0" applyNumberFormat="1" applyFont="1" applyFill="1" applyBorder="1" applyAlignment="1"/>
    <xf numFmtId="166" fontId="6" fillId="2" borderId="5" xfId="0" applyNumberFormat="1" applyFont="1" applyFill="1" applyBorder="1" applyAlignment="1"/>
    <xf numFmtId="166" fontId="6" fillId="2" borderId="6" xfId="0" applyNumberFormat="1" applyFont="1" applyFill="1" applyBorder="1" applyAlignment="1">
      <alignment horizontal="left"/>
    </xf>
    <xf numFmtId="166" fontId="6" fillId="2" borderId="0" xfId="0" applyNumberFormat="1" applyFont="1" applyFill="1" applyBorder="1" applyAlignment="1">
      <alignment horizontal="left"/>
    </xf>
    <xf numFmtId="165" fontId="6" fillId="2" borderId="5" xfId="0" applyNumberFormat="1" applyFont="1" applyFill="1" applyBorder="1" applyAlignment="1">
      <alignment horizontal="left"/>
    </xf>
    <xf numFmtId="49" fontId="6" fillId="0" borderId="0" xfId="0" applyNumberFormat="1" applyFont="1" applyFill="1" applyAlignment="1"/>
    <xf numFmtId="169" fontId="6" fillId="2" borderId="4" xfId="2" applyNumberFormat="1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center" vertical="center"/>
    </xf>
    <xf numFmtId="9" fontId="20" fillId="0" borderId="0" xfId="5" applyNumberFormat="1" applyFont="1" applyFill="1" applyBorder="1" applyAlignment="1">
      <alignment horizontal="right"/>
    </xf>
    <xf numFmtId="14" fontId="0" fillId="0" borderId="41" xfId="0" applyNumberFormat="1" applyFill="1" applyBorder="1"/>
    <xf numFmtId="165" fontId="20" fillId="5" borderId="5" xfId="5" applyNumberFormat="1" applyFont="1" applyFill="1" applyBorder="1" applyAlignment="1"/>
    <xf numFmtId="165" fontId="20" fillId="5" borderId="1" xfId="5" applyNumberFormat="1" applyFont="1" applyFill="1" applyBorder="1" applyAlignment="1"/>
    <xf numFmtId="165" fontId="5" fillId="0" borderId="5" xfId="5" applyNumberFormat="1" applyFont="1" applyFill="1" applyBorder="1" applyAlignment="1"/>
    <xf numFmtId="10" fontId="20" fillId="5" borderId="1" xfId="5" applyNumberFormat="1" applyFont="1" applyFill="1" applyBorder="1" applyAlignment="1"/>
    <xf numFmtId="10" fontId="20" fillId="5" borderId="5" xfId="5" applyNumberFormat="1" applyFont="1" applyFill="1" applyBorder="1" applyAlignment="1"/>
    <xf numFmtId="10" fontId="5" fillId="0" borderId="0" xfId="5" applyNumberFormat="1" applyFont="1" applyFill="1" applyBorder="1" applyAlignment="1"/>
    <xf numFmtId="10" fontId="5" fillId="0" borderId="5" xfId="5" applyNumberFormat="1" applyFont="1" applyFill="1" applyBorder="1" applyAlignment="1"/>
    <xf numFmtId="43" fontId="5" fillId="0" borderId="0" xfId="1" applyFont="1" applyFill="1" applyBorder="1" applyAlignment="1"/>
    <xf numFmtId="9" fontId="5" fillId="0" borderId="5" xfId="5" applyNumberFormat="1" applyFont="1" applyFill="1" applyBorder="1" applyAlignment="1"/>
    <xf numFmtId="43" fontId="5" fillId="0" borderId="0" xfId="1" applyFont="1" applyFill="1" applyAlignment="1"/>
    <xf numFmtId="43" fontId="5" fillId="0" borderId="0" xfId="0" applyNumberFormat="1" applyFont="1" applyFill="1" applyAlignment="1"/>
    <xf numFmtId="10" fontId="5" fillId="0" borderId="0" xfId="0" applyNumberFormat="1" applyFont="1" applyFill="1" applyAlignment="1"/>
    <xf numFmtId="49" fontId="5" fillId="0" borderId="0" xfId="0" applyNumberFormat="1" applyFont="1" applyFill="1" applyAlignment="1"/>
    <xf numFmtId="165" fontId="20" fillId="5" borderId="7" xfId="5" applyNumberFormat="1" applyFont="1" applyFill="1" applyBorder="1" applyAlignment="1"/>
    <xf numFmtId="10" fontId="20" fillId="5" borderId="7" xfId="5" applyNumberFormat="1" applyFont="1" applyFill="1" applyBorder="1" applyAlignment="1"/>
    <xf numFmtId="49" fontId="4" fillId="2" borderId="12" xfId="3" applyNumberFormat="1" applyFont="1" applyFill="1" applyBorder="1" applyAlignment="1">
      <alignment horizontal="right"/>
    </xf>
    <xf numFmtId="170" fontId="4" fillId="2" borderId="1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165" fontId="4" fillId="2" borderId="15" xfId="5" applyNumberFormat="1" applyFont="1" applyFill="1" applyBorder="1" applyAlignment="1">
      <alignment horizontal="right"/>
    </xf>
    <xf numFmtId="165" fontId="4" fillId="2" borderId="33" xfId="5" applyNumberFormat="1" applyFont="1" applyFill="1" applyBorder="1" applyAlignment="1">
      <alignment horizontal="right"/>
    </xf>
    <xf numFmtId="3" fontId="4" fillId="2" borderId="4" xfId="5" applyNumberFormat="1" applyFont="1" applyFill="1" applyBorder="1" applyAlignment="1">
      <alignment horizontal="right"/>
    </xf>
    <xf numFmtId="10" fontId="4" fillId="2" borderId="4" xfId="5" applyNumberFormat="1" applyFont="1" applyFill="1" applyBorder="1" applyAlignment="1">
      <alignment horizontal="right"/>
    </xf>
    <xf numFmtId="170" fontId="4" fillId="2" borderId="4" xfId="0" applyNumberFormat="1" applyFont="1" applyFill="1" applyBorder="1" applyAlignment="1">
      <alignment horizontal="right"/>
    </xf>
    <xf numFmtId="10" fontId="4" fillId="2" borderId="15" xfId="5" applyNumberFormat="1" applyFont="1" applyFill="1" applyBorder="1" applyAlignment="1">
      <alignment horizontal="right"/>
    </xf>
    <xf numFmtId="10" fontId="4" fillId="3" borderId="0" xfId="5" applyNumberFormat="1" applyFont="1" applyFill="1" applyBorder="1" applyAlignment="1">
      <alignment horizontal="right"/>
    </xf>
    <xf numFmtId="10" fontId="4" fillId="0" borderId="0" xfId="5" applyNumberFormat="1" applyFont="1" applyFill="1" applyBorder="1" applyAlignment="1">
      <alignment horizontal="right"/>
    </xf>
    <xf numFmtId="9" fontId="4" fillId="2" borderId="15" xfId="5" applyNumberFormat="1" applyFont="1" applyFill="1" applyBorder="1" applyAlignment="1">
      <alignment horizontal="right"/>
    </xf>
    <xf numFmtId="49" fontId="4" fillId="0" borderId="0" xfId="0" applyNumberFormat="1" applyFont="1" applyFill="1" applyAlignment="1"/>
    <xf numFmtId="165" fontId="20" fillId="6" borderId="5" xfId="5" applyNumberFormat="1" applyFont="1" applyFill="1" applyBorder="1" applyAlignment="1"/>
    <xf numFmtId="0" fontId="5" fillId="0" borderId="0" xfId="0" applyFont="1" applyFill="1" applyAlignment="1"/>
    <xf numFmtId="170" fontId="4" fillId="2" borderId="2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43" fontId="4" fillId="0" borderId="0" xfId="1" applyFont="1" applyFill="1" applyBorder="1" applyAlignment="1">
      <alignment horizontal="right"/>
    </xf>
    <xf numFmtId="49" fontId="4" fillId="0" borderId="0" xfId="3" applyNumberFormat="1" applyFont="1" applyFill="1" applyBorder="1" applyAlignment="1">
      <alignment horizontal="right"/>
    </xf>
    <xf numFmtId="49" fontId="4" fillId="0" borderId="0" xfId="0" applyNumberFormat="1" applyFont="1" applyFill="1" applyBorder="1" applyAlignment="1"/>
    <xf numFmtId="49" fontId="4" fillId="2" borderId="13" xfId="3" applyNumberFormat="1" applyFont="1" applyFill="1" applyBorder="1" applyAlignment="1">
      <alignment horizontal="right"/>
    </xf>
    <xf numFmtId="170" fontId="4" fillId="2" borderId="17" xfId="0" applyNumberFormat="1" applyFont="1" applyFill="1" applyBorder="1" applyAlignment="1">
      <alignment horizontal="right"/>
    </xf>
    <xf numFmtId="4" fontId="4" fillId="2" borderId="20" xfId="0" applyNumberFormat="1" applyFont="1" applyFill="1" applyBorder="1" applyAlignment="1">
      <alignment horizontal="right"/>
    </xf>
    <xf numFmtId="165" fontId="4" fillId="2" borderId="18" xfId="5" applyNumberFormat="1" applyFont="1" applyFill="1" applyBorder="1" applyAlignment="1">
      <alignment horizontal="right"/>
    </xf>
    <xf numFmtId="170" fontId="4" fillId="2" borderId="20" xfId="0" applyNumberFormat="1" applyFont="1" applyFill="1" applyBorder="1" applyAlignment="1">
      <alignment horizontal="right"/>
    </xf>
    <xf numFmtId="165" fontId="4" fillId="2" borderId="19" xfId="5" applyNumberFormat="1" applyFont="1" applyFill="1" applyBorder="1" applyAlignment="1">
      <alignment horizontal="right"/>
    </xf>
    <xf numFmtId="3" fontId="4" fillId="2" borderId="20" xfId="5" applyNumberFormat="1" applyFont="1" applyFill="1" applyBorder="1" applyAlignment="1">
      <alignment horizontal="right"/>
    </xf>
    <xf numFmtId="10" fontId="4" fillId="2" borderId="20" xfId="5" applyNumberFormat="1" applyFont="1" applyFill="1" applyBorder="1" applyAlignment="1">
      <alignment horizontal="right"/>
    </xf>
    <xf numFmtId="10" fontId="4" fillId="2" borderId="19" xfId="5" applyNumberFormat="1" applyFont="1" applyFill="1" applyBorder="1" applyAlignment="1">
      <alignment horizontal="right"/>
    </xf>
    <xf numFmtId="10" fontId="4" fillId="2" borderId="18" xfId="5" applyNumberFormat="1" applyFont="1" applyFill="1" applyBorder="1" applyAlignment="1">
      <alignment horizontal="right"/>
    </xf>
    <xf numFmtId="170" fontId="4" fillId="2" borderId="28" xfId="0" applyNumberFormat="1" applyFont="1" applyFill="1" applyBorder="1" applyAlignment="1">
      <alignment horizontal="right"/>
    </xf>
    <xf numFmtId="9" fontId="4" fillId="2" borderId="18" xfId="5" applyNumberFormat="1" applyFont="1" applyFill="1" applyBorder="1" applyAlignment="1">
      <alignment horizontal="right"/>
    </xf>
    <xf numFmtId="165" fontId="16" fillId="0" borderId="1" xfId="5" applyNumberFormat="1" applyFont="1" applyFill="1" applyBorder="1" applyAlignment="1"/>
    <xf numFmtId="10" fontId="4" fillId="0" borderId="0" xfId="5" applyNumberFormat="1" applyFont="1" applyFill="1" applyBorder="1" applyAlignment="1"/>
    <xf numFmtId="165" fontId="5" fillId="0" borderId="1" xfId="5" applyNumberFormat="1" applyFont="1" applyFill="1" applyBorder="1" applyAlignment="1"/>
    <xf numFmtId="165" fontId="5" fillId="0" borderId="23" xfId="5" applyNumberFormat="1" applyFont="1" applyFill="1" applyBorder="1" applyAlignment="1"/>
    <xf numFmtId="165" fontId="20" fillId="6" borderId="7" xfId="5" applyNumberFormat="1" applyFont="1" applyFill="1" applyBorder="1" applyAlignment="1"/>
    <xf numFmtId="3" fontId="4" fillId="2" borderId="4" xfId="0" applyNumberFormat="1" applyFont="1" applyFill="1" applyBorder="1" applyAlignment="1">
      <alignment horizontal="right"/>
    </xf>
    <xf numFmtId="165" fontId="20" fillId="0" borderId="5" xfId="5" applyNumberFormat="1" applyFont="1" applyFill="1" applyBorder="1" applyAlignment="1"/>
    <xf numFmtId="9" fontId="27" fillId="0" borderId="0" xfId="1" applyNumberFormat="1" applyFont="1" applyFill="1" applyBorder="1" applyAlignment="1"/>
    <xf numFmtId="49" fontId="4" fillId="2" borderId="10" xfId="0" applyNumberFormat="1" applyFont="1" applyFill="1" applyBorder="1" applyAlignment="1">
      <alignment vertical="top"/>
    </xf>
    <xf numFmtId="49" fontId="23" fillId="4" borderId="6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vertical="top"/>
    </xf>
    <xf numFmtId="165" fontId="13" fillId="4" borderId="5" xfId="0" applyNumberFormat="1" applyFont="1" applyFill="1" applyBorder="1" applyAlignment="1">
      <alignment vertical="top"/>
    </xf>
    <xf numFmtId="49" fontId="23" fillId="2" borderId="3" xfId="0" applyNumberFormat="1" applyFont="1" applyFill="1" applyBorder="1" applyAlignment="1">
      <alignment horizontal="left" vertical="top"/>
    </xf>
    <xf numFmtId="49" fontId="13" fillId="2" borderId="0" xfId="0" applyNumberFormat="1" applyFont="1" applyFill="1" applyBorder="1" applyAlignment="1">
      <alignment horizontal="left" vertical="top"/>
    </xf>
    <xf numFmtId="165" fontId="13" fillId="2" borderId="1" xfId="0" applyNumberFormat="1" applyFont="1" applyFill="1" applyBorder="1" applyAlignment="1">
      <alignment horizontal="left" vertical="top"/>
    </xf>
    <xf numFmtId="49" fontId="23" fillId="2" borderId="0" xfId="0" applyNumberFormat="1" applyFont="1" applyFill="1" applyBorder="1" applyAlignment="1">
      <alignment horizontal="left" vertical="top"/>
    </xf>
    <xf numFmtId="165" fontId="13" fillId="2" borderId="5" xfId="0" applyNumberFormat="1" applyFont="1" applyFill="1" applyBorder="1" applyAlignment="1">
      <alignment horizontal="left" vertical="top"/>
    </xf>
    <xf numFmtId="49" fontId="23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horizontal="left" vertical="top"/>
    </xf>
    <xf numFmtId="165" fontId="13" fillId="4" borderId="1" xfId="0" applyNumberFormat="1" applyFont="1" applyFill="1" applyBorder="1" applyAlignment="1">
      <alignment horizontal="left" vertical="top"/>
    </xf>
    <xf numFmtId="165" fontId="13" fillId="4" borderId="0" xfId="0" applyNumberFormat="1" applyFont="1" applyFill="1" applyBorder="1" applyAlignment="1">
      <alignment horizontal="left" vertical="top"/>
    </xf>
    <xf numFmtId="49" fontId="23" fillId="2" borderId="6" xfId="0" applyNumberFormat="1" applyFont="1" applyFill="1" applyBorder="1" applyAlignment="1">
      <alignment horizontal="left" vertical="top"/>
    </xf>
    <xf numFmtId="49" fontId="23" fillId="4" borderId="6" xfId="0" applyNumberFormat="1" applyFont="1" applyFill="1" applyBorder="1" applyAlignment="1">
      <alignment vertical="top"/>
    </xf>
    <xf numFmtId="49" fontId="23" fillId="4" borderId="0" xfId="0" applyNumberFormat="1" applyFont="1" applyFill="1" applyBorder="1" applyAlignment="1">
      <alignment vertical="top"/>
    </xf>
    <xf numFmtId="49" fontId="23" fillId="4" borderId="1" xfId="0" applyNumberFormat="1" applyFont="1" applyFill="1" applyBorder="1" applyAlignment="1">
      <alignment vertical="top"/>
    </xf>
    <xf numFmtId="49" fontId="23" fillId="2" borderId="6" xfId="0" applyNumberFormat="1" applyFont="1" applyFill="1" applyBorder="1" applyAlignment="1">
      <alignment vertical="top"/>
    </xf>
    <xf numFmtId="49" fontId="23" fillId="2" borderId="0" xfId="0" applyNumberFormat="1" applyFont="1" applyFill="1" applyBorder="1" applyAlignment="1">
      <alignment vertical="top"/>
    </xf>
    <xf numFmtId="49" fontId="23" fillId="2" borderId="5" xfId="0" applyNumberFormat="1" applyFont="1" applyFill="1" applyBorder="1" applyAlignment="1">
      <alignment vertical="top"/>
    </xf>
    <xf numFmtId="165" fontId="13" fillId="4" borderId="5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horizontal="center" vertical="top"/>
    </xf>
    <xf numFmtId="165" fontId="13" fillId="4" borderId="5" xfId="0" applyNumberFormat="1" applyFont="1" applyFill="1" applyBorder="1" applyAlignment="1">
      <alignment horizontal="center" vertical="top"/>
    </xf>
    <xf numFmtId="49" fontId="13" fillId="2" borderId="0" xfId="0" applyNumberFormat="1" applyFont="1" applyFill="1" applyBorder="1" applyAlignment="1">
      <alignment horizontal="center" vertical="top"/>
    </xf>
    <xf numFmtId="49" fontId="13" fillId="2" borderId="5" xfId="0" applyNumberFormat="1" applyFont="1" applyFill="1" applyBorder="1" applyAlignment="1">
      <alignment horizontal="center" vertical="top"/>
    </xf>
    <xf numFmtId="49" fontId="13" fillId="0" borderId="0" xfId="0" applyNumberFormat="1" applyFont="1" applyFill="1" applyBorder="1" applyAlignment="1">
      <alignment horizontal="center" vertical="top"/>
    </xf>
    <xf numFmtId="167" fontId="13" fillId="0" borderId="0" xfId="0" applyNumberFormat="1" applyFont="1" applyFill="1" applyBorder="1" applyAlignment="1">
      <alignment horizontal="center" vertical="top" wrapText="1"/>
    </xf>
    <xf numFmtId="49" fontId="13" fillId="2" borderId="6" xfId="0" applyNumberFormat="1" applyFont="1" applyFill="1" applyBorder="1" applyAlignment="1">
      <alignment horizontal="center" vertical="top"/>
    </xf>
    <xf numFmtId="49" fontId="13" fillId="2" borderId="6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Alignment="1">
      <alignment vertical="top"/>
    </xf>
    <xf numFmtId="49" fontId="29" fillId="0" borderId="0" xfId="0" applyNumberFormat="1" applyFont="1" applyFill="1" applyAlignment="1">
      <alignment vertical="top"/>
    </xf>
    <xf numFmtId="49" fontId="30" fillId="2" borderId="10" xfId="0" applyNumberFormat="1" applyFont="1" applyFill="1" applyBorder="1" applyAlignment="1">
      <alignment horizontal="left" vertical="center"/>
    </xf>
    <xf numFmtId="169" fontId="28" fillId="4" borderId="8" xfId="2" applyNumberFormat="1" applyFont="1" applyFill="1" applyBorder="1" applyAlignment="1">
      <alignment horizontal="left"/>
    </xf>
    <xf numFmtId="169" fontId="2" fillId="4" borderId="22" xfId="2" applyNumberFormat="1" applyFont="1" applyFill="1" applyBorder="1" applyAlignment="1">
      <alignment horizontal="left"/>
    </xf>
    <xf numFmtId="165" fontId="2" fillId="4" borderId="7" xfId="0" applyNumberFormat="1" applyFont="1" applyFill="1" applyBorder="1" applyAlignment="1">
      <alignment horizontal="left"/>
    </xf>
    <xf numFmtId="169" fontId="28" fillId="2" borderId="22" xfId="0" applyNumberFormat="1" applyFont="1" applyFill="1" applyBorder="1" applyAlignment="1">
      <alignment horizontal="left"/>
    </xf>
    <xf numFmtId="169" fontId="2" fillId="2" borderId="22" xfId="0" applyNumberFormat="1" applyFont="1" applyFill="1" applyBorder="1" applyAlignment="1">
      <alignment horizontal="left"/>
    </xf>
    <xf numFmtId="165" fontId="2" fillId="2" borderId="23" xfId="0" applyNumberFormat="1" applyFont="1" applyFill="1" applyBorder="1" applyAlignment="1">
      <alignment horizontal="left"/>
    </xf>
    <xf numFmtId="165" fontId="28" fillId="2" borderId="7" xfId="0" applyNumberFormat="1" applyFont="1" applyFill="1" applyBorder="1" applyAlignment="1">
      <alignment horizontal="left"/>
    </xf>
    <xf numFmtId="169" fontId="28" fillId="4" borderId="22" xfId="2" applyNumberFormat="1" applyFont="1" applyFill="1" applyBorder="1" applyAlignment="1">
      <alignment horizontal="left"/>
    </xf>
    <xf numFmtId="165" fontId="2" fillId="4" borderId="23" xfId="0" applyNumberFormat="1" applyFont="1" applyFill="1" applyBorder="1" applyAlignment="1">
      <alignment horizontal="left"/>
    </xf>
    <xf numFmtId="169" fontId="28" fillId="2" borderId="8" xfId="2" applyNumberFormat="1" applyFont="1" applyFill="1" applyBorder="1" applyAlignment="1">
      <alignment horizontal="left"/>
    </xf>
    <xf numFmtId="169" fontId="28" fillId="2" borderId="22" xfId="2" applyNumberFormat="1" applyFont="1" applyFill="1" applyBorder="1" applyAlignment="1">
      <alignment horizontal="left"/>
    </xf>
    <xf numFmtId="165" fontId="2" fillId="2" borderId="7" xfId="0" applyNumberFormat="1" applyFont="1" applyFill="1" applyBorder="1" applyAlignment="1">
      <alignment horizontal="left"/>
    </xf>
    <xf numFmtId="169" fontId="2" fillId="4" borderId="23" xfId="0" applyNumberFormat="1" applyFont="1" applyFill="1" applyBorder="1" applyAlignment="1">
      <alignment horizontal="left"/>
    </xf>
    <xf numFmtId="169" fontId="2" fillId="2" borderId="22" xfId="2" applyNumberFormat="1" applyFont="1" applyFill="1" applyBorder="1" applyAlignment="1">
      <alignment horizontal="left"/>
    </xf>
    <xf numFmtId="169" fontId="2" fillId="2" borderId="7" xfId="0" applyNumberFormat="1" applyFont="1" applyFill="1" applyBorder="1" applyAlignment="1">
      <alignment horizontal="left"/>
    </xf>
    <xf numFmtId="43" fontId="2" fillId="0" borderId="0" xfId="1" applyFont="1" applyFill="1" applyBorder="1" applyAlignment="1">
      <alignment horizontal="left"/>
    </xf>
    <xf numFmtId="167" fontId="30" fillId="0" borderId="0" xfId="0" applyNumberFormat="1" applyFont="1" applyFill="1" applyBorder="1" applyAlignment="1">
      <alignment horizontal="left" vertical="center" wrapText="1"/>
    </xf>
    <xf numFmtId="9" fontId="2" fillId="2" borderId="8" xfId="2" applyNumberFormat="1" applyFont="1" applyFill="1" applyBorder="1" applyAlignment="1">
      <alignment horizontal="left"/>
    </xf>
    <xf numFmtId="9" fontId="2" fillId="2" borderId="22" xfId="2" applyNumberFormat="1" applyFont="1" applyFill="1" applyBorder="1" applyAlignment="1">
      <alignment horizontal="left"/>
    </xf>
    <xf numFmtId="44" fontId="2" fillId="2" borderId="8" xfId="2" applyFont="1" applyFill="1" applyBorder="1" applyAlignment="1">
      <alignment horizontal="left"/>
    </xf>
    <xf numFmtId="44" fontId="2" fillId="2" borderId="22" xfId="2" applyFont="1" applyFill="1" applyBorder="1" applyAlignment="1">
      <alignment horizontal="left"/>
    </xf>
    <xf numFmtId="49" fontId="2" fillId="0" borderId="0" xfId="0" applyNumberFormat="1" applyFont="1" applyFill="1" applyAlignment="1">
      <alignment horizontal="left" vertical="center"/>
    </xf>
    <xf numFmtId="167" fontId="20" fillId="4" borderId="6" xfId="0" applyNumberFormat="1" applyFont="1" applyFill="1" applyBorder="1" applyAlignment="1">
      <alignment horizontal="left" wrapText="1"/>
    </xf>
    <xf numFmtId="167" fontId="5" fillId="4" borderId="0" xfId="0" applyNumberFormat="1" applyFont="1" applyFill="1" applyBorder="1" applyAlignment="1">
      <alignment wrapText="1"/>
    </xf>
    <xf numFmtId="165" fontId="5" fillId="4" borderId="5" xfId="0" applyNumberFormat="1" applyFont="1" applyFill="1" applyBorder="1" applyAlignment="1">
      <alignment wrapText="1"/>
    </xf>
    <xf numFmtId="167" fontId="20" fillId="2" borderId="0" xfId="0" applyNumberFormat="1" applyFont="1" applyFill="1" applyBorder="1" applyAlignment="1">
      <alignment horizontal="left" wrapText="1"/>
    </xf>
    <xf numFmtId="167" fontId="5" fillId="2" borderId="0" xfId="0" applyNumberFormat="1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left" wrapText="1"/>
    </xf>
    <xf numFmtId="165" fontId="5" fillId="2" borderId="5" xfId="0" applyNumberFormat="1" applyFont="1" applyFill="1" applyBorder="1" applyAlignment="1">
      <alignment horizontal="left" wrapText="1"/>
    </xf>
    <xf numFmtId="167" fontId="20" fillId="4" borderId="0" xfId="0" applyNumberFormat="1" applyFont="1" applyFill="1" applyBorder="1" applyAlignment="1">
      <alignment horizontal="left" wrapText="1"/>
    </xf>
    <xf numFmtId="167" fontId="5" fillId="4" borderId="0" xfId="0" applyNumberFormat="1" applyFont="1" applyFill="1" applyBorder="1" applyAlignment="1">
      <alignment horizontal="left" wrapText="1"/>
    </xf>
    <xf numFmtId="165" fontId="5" fillId="4" borderId="1" xfId="0" applyNumberFormat="1" applyFont="1" applyFill="1" applyBorder="1" applyAlignment="1">
      <alignment horizontal="left" wrapText="1"/>
    </xf>
    <xf numFmtId="165" fontId="5" fillId="4" borderId="5" xfId="0" applyNumberFormat="1" applyFont="1" applyFill="1" applyBorder="1" applyAlignment="1">
      <alignment horizontal="left" wrapText="1"/>
    </xf>
    <xf numFmtId="167" fontId="20" fillId="2" borderId="6" xfId="0" applyNumberFormat="1" applyFont="1" applyFill="1" applyBorder="1" applyAlignment="1">
      <alignment horizontal="left" wrapText="1"/>
    </xf>
    <xf numFmtId="167" fontId="20" fillId="4" borderId="1" xfId="0" applyNumberFormat="1" applyFont="1" applyFill="1" applyBorder="1" applyAlignment="1">
      <alignment horizontal="left" wrapText="1"/>
    </xf>
    <xf numFmtId="167" fontId="20" fillId="2" borderId="5" xfId="0" applyNumberFormat="1" applyFont="1" applyFill="1" applyBorder="1" applyAlignment="1">
      <alignment horizontal="left" wrapText="1"/>
    </xf>
    <xf numFmtId="167" fontId="5" fillId="4" borderId="0" xfId="0" applyNumberFormat="1" applyFont="1" applyFill="1" applyBorder="1" applyAlignment="1">
      <alignment horizontal="center" wrapText="1"/>
    </xf>
    <xf numFmtId="165" fontId="5" fillId="4" borderId="5" xfId="0" applyNumberFormat="1" applyFont="1" applyFill="1" applyBorder="1" applyAlignment="1">
      <alignment horizontal="center" wrapText="1"/>
    </xf>
    <xf numFmtId="167" fontId="5" fillId="2" borderId="0" xfId="0" applyNumberFormat="1" applyFont="1" applyFill="1" applyBorder="1" applyAlignment="1">
      <alignment horizontal="center" wrapText="1"/>
    </xf>
    <xf numFmtId="167" fontId="5" fillId="2" borderId="5" xfId="0" applyNumberFormat="1" applyFont="1" applyFill="1" applyBorder="1" applyAlignment="1">
      <alignment horizontal="center" wrapText="1"/>
    </xf>
    <xf numFmtId="167" fontId="5" fillId="0" borderId="0" xfId="0" applyNumberFormat="1" applyFont="1" applyFill="1" applyBorder="1" applyAlignment="1">
      <alignment horizontal="center" wrapText="1"/>
    </xf>
    <xf numFmtId="167" fontId="5" fillId="2" borderId="6" xfId="0" applyNumberFormat="1" applyFont="1" applyFill="1" applyBorder="1" applyAlignment="1">
      <alignment horizontal="center" wrapText="1"/>
    </xf>
    <xf numFmtId="167" fontId="5" fillId="2" borderId="6" xfId="0" applyNumberFormat="1" applyFont="1" applyFill="1" applyBorder="1" applyAlignment="1">
      <alignment horizontal="left" wrapText="1"/>
    </xf>
    <xf numFmtId="167" fontId="5" fillId="0" borderId="0" xfId="0" applyNumberFormat="1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 wrapText="1"/>
    </xf>
    <xf numFmtId="49" fontId="22" fillId="0" borderId="31" xfId="0" applyNumberFormat="1" applyFont="1" applyFill="1" applyBorder="1" applyAlignment="1">
      <alignment horizontal="center" vertical="center"/>
    </xf>
    <xf numFmtId="49" fontId="20" fillId="0" borderId="50" xfId="0" applyNumberFormat="1" applyFont="1" applyFill="1" applyBorder="1" applyAlignment="1">
      <alignment horizontal="center" vertical="center"/>
    </xf>
    <xf numFmtId="9" fontId="5" fillId="0" borderId="0" xfId="5" applyFont="1" applyFill="1" applyAlignment="1">
      <alignment horizontal="center" vertical="center"/>
    </xf>
    <xf numFmtId="9" fontId="10" fillId="0" borderId="0" xfId="5" applyFont="1" applyFill="1" applyAlignment="1">
      <alignment horizontal="center" vertical="center"/>
    </xf>
    <xf numFmtId="167" fontId="4" fillId="2" borderId="31" xfId="0" applyNumberFormat="1" applyFont="1" applyFill="1" applyBorder="1" applyAlignment="1">
      <alignment horizontal="center" vertical="center" wrapText="1"/>
    </xf>
    <xf numFmtId="167" fontId="4" fillId="2" borderId="32" xfId="0" applyNumberFormat="1" applyFont="1" applyFill="1" applyBorder="1" applyAlignment="1">
      <alignment horizontal="center" vertical="center" wrapText="1"/>
    </xf>
    <xf numFmtId="167" fontId="4" fillId="2" borderId="44" xfId="0" applyNumberFormat="1" applyFont="1" applyFill="1" applyBorder="1" applyAlignment="1">
      <alignment horizontal="center" vertical="center" wrapText="1"/>
    </xf>
    <xf numFmtId="167" fontId="4" fillId="2" borderId="45" xfId="0" applyNumberFormat="1" applyFont="1" applyFill="1" applyBorder="1" applyAlignment="1">
      <alignment horizontal="center" vertical="center" wrapText="1"/>
    </xf>
    <xf numFmtId="165" fontId="5" fillId="0" borderId="20" xfId="5" applyNumberFormat="1" applyFont="1" applyFill="1" applyBorder="1" applyAlignment="1">
      <alignment horizontal="center" vertical="center"/>
    </xf>
    <xf numFmtId="167" fontId="4" fillId="2" borderId="21" xfId="0" applyNumberFormat="1" applyFont="1" applyFill="1" applyBorder="1" applyAlignment="1">
      <alignment horizontal="center" vertical="center"/>
    </xf>
    <xf numFmtId="167" fontId="4" fillId="2" borderId="25" xfId="0" applyNumberFormat="1" applyFont="1" applyFill="1" applyBorder="1" applyAlignment="1">
      <alignment horizontal="center" vertical="center"/>
    </xf>
    <xf numFmtId="167" fontId="4" fillId="2" borderId="6" xfId="0" applyNumberFormat="1" applyFont="1" applyFill="1" applyBorder="1" applyAlignment="1">
      <alignment horizontal="center" vertical="center"/>
    </xf>
    <xf numFmtId="167" fontId="4" fillId="2" borderId="5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Fill="1" applyBorder="1" applyAlignment="1">
      <alignment horizontal="center" vertical="center"/>
    </xf>
  </cellXfs>
  <cellStyles count="6">
    <cellStyle name="Comma" xfId="1" builtinId="3"/>
    <cellStyle name="Currency" xfId="2" builtinId="4"/>
    <cellStyle name="Normal" xfId="0" builtinId="0"/>
    <cellStyle name="Normal 2" xfId="3"/>
    <cellStyle name="Normal 2 2" xfId="4"/>
    <cellStyle name="Percent" xfId="5" builtinId="5"/>
  </cellStyles>
  <dxfs count="124"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vertic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249977111117893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4.9989318521683403E-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color rgb="FFFF0000"/>
      </font>
    </dxf>
    <dxf>
      <fill>
        <patternFill>
          <bgColor theme="0" tint="-4.9989318521683403E-2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strike val="0"/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'SALARY GRID'!$B$8</c:f>
              <c:strCache>
                <c:ptCount val="1"/>
                <c:pt idx="0">
                  <c:v>R01-IC-111111-01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GRID'!$D$16:$D$21,'SALARY GRID'!$D$23:$D$28,'SALARY GRID'!$D$31:$D$36,'SALARY GRID'!$D$38:$D$43)</c:f>
              <c:numCache>
                <c:formatCode>0.0%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0-46D3-8E72-743F4EE1EE52}"/>
            </c:ext>
          </c:extLst>
        </c:ser>
        <c:ser>
          <c:idx val="2"/>
          <c:order val="1"/>
          <c:tx>
            <c:strRef>
              <c:f>'SALARY GRID'!$E$8:$G$8</c:f>
              <c:strCache>
                <c:ptCount val="1"/>
                <c:pt idx="0">
                  <c:v>P01-IC-222222-01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GRID'!$G$16:$G$21,'SALARY GRID'!$G$23:$G$28,'SALARY GRID'!$J$31:$J$36,'SALARY GRID'!$J$38:$J$43)</c:f>
              <c:numCache>
                <c:formatCode>0.0%</c:formatCode>
                <c:ptCount val="24"/>
                <c:pt idx="0">
                  <c:v>0.15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0.15</c:v>
                </c:pt>
                <c:pt idx="5">
                  <c:v>0.15</c:v>
                </c:pt>
                <c:pt idx="6">
                  <c:v>0.15</c:v>
                </c:pt>
                <c:pt idx="7">
                  <c:v>0.15</c:v>
                </c:pt>
                <c:pt idx="8">
                  <c:v>0.15</c:v>
                </c:pt>
                <c:pt idx="9">
                  <c:v>0.15</c:v>
                </c:pt>
                <c:pt idx="10">
                  <c:v>0.15</c:v>
                </c:pt>
                <c:pt idx="11">
                  <c:v>0.15</c:v>
                </c:pt>
                <c:pt idx="12">
                  <c:v>0.15</c:v>
                </c:pt>
                <c:pt idx="13">
                  <c:v>0.15</c:v>
                </c:pt>
                <c:pt idx="14">
                  <c:v>0.15</c:v>
                </c:pt>
                <c:pt idx="15">
                  <c:v>0.15</c:v>
                </c:pt>
                <c:pt idx="16">
                  <c:v>0.15</c:v>
                </c:pt>
                <c:pt idx="17">
                  <c:v>0.15</c:v>
                </c:pt>
                <c:pt idx="18">
                  <c:v>0.15</c:v>
                </c:pt>
                <c:pt idx="19">
                  <c:v>0.15</c:v>
                </c:pt>
                <c:pt idx="20">
                  <c:v>0.15</c:v>
                </c:pt>
                <c:pt idx="21">
                  <c:v>0.15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20-46D3-8E72-743F4EE1EE52}"/>
            </c:ext>
          </c:extLst>
        </c:ser>
        <c:ser>
          <c:idx val="4"/>
          <c:order val="2"/>
          <c:tx>
            <c:strRef>
              <c:f>'SALARY GRID'!$K$8:$M$8</c:f>
              <c:strCache>
                <c:ptCount val="1"/>
                <c:pt idx="0">
                  <c:v>P30-IC-333333-01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GRID'!$M$16:$M$21,'SALARY GRID'!$M$23:$M$28,'SALARY GRID'!$P$31:$P$36,'SALARY GRID'!$P$38:$P$43)</c:f>
              <c:numCache>
                <c:formatCode>0.0%</c:formatCode>
                <c:ptCount val="24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0.1</c:v>
                </c:pt>
                <c:pt idx="6">
                  <c:v>0.1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</c:v>
                </c:pt>
                <c:pt idx="11">
                  <c:v>0.1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20-46D3-8E72-743F4EE1EE52}"/>
            </c:ext>
          </c:extLst>
        </c:ser>
        <c:ser>
          <c:idx val="5"/>
          <c:order val="3"/>
          <c:tx>
            <c:strRef>
              <c:f>'SALARY GRID'!$Q$8</c:f>
              <c:strCache>
                <c:ptCount val="1"/>
                <c:pt idx="0">
                  <c:v>SUB TO R01-IC-XXXXXX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GRID'!$S$16:$S$21,'SALARY GRID'!$S$23:$S$28,'SALARY GRID'!$S$31:$S$36,'SALARY GRID'!$S$38:$S$43)</c:f>
              <c:numCache>
                <c:formatCode>0.0%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20-46D3-8E72-743F4EE1EE52}"/>
            </c:ext>
          </c:extLst>
        </c:ser>
        <c:ser>
          <c:idx val="6"/>
          <c:order val="4"/>
          <c:tx>
            <c:strRef>
              <c:f>'SALARY GRID'!$T$8:$V$8</c:f>
              <c:strCache>
                <c:ptCount val="1"/>
                <c:pt idx="0">
                  <c:v>SUB TO NON-FED 1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GRID'!$V$16:$V$21,'SALARY GRID'!$V$23:$V$28,'SALARY GRID'!$V$31:$V$36,'SALARY GRID'!$V$38:$V$43)</c:f>
              <c:numCache>
                <c:formatCode>0.00%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 formatCode="0.0%">
                  <c:v>0.05</c:v>
                </c:pt>
                <c:pt idx="13" formatCode="0.0%">
                  <c:v>0.05</c:v>
                </c:pt>
                <c:pt idx="14" formatCode="0.0%">
                  <c:v>0.05</c:v>
                </c:pt>
                <c:pt idx="15" formatCode="0.0%">
                  <c:v>0.05</c:v>
                </c:pt>
                <c:pt idx="16" formatCode="0.0%">
                  <c:v>0.05</c:v>
                </c:pt>
                <c:pt idx="17" formatCode="0.0%">
                  <c:v>0.05</c:v>
                </c:pt>
                <c:pt idx="18" formatCode="0.0%">
                  <c:v>0.05</c:v>
                </c:pt>
                <c:pt idx="19" formatCode="0.0%">
                  <c:v>0.05</c:v>
                </c:pt>
                <c:pt idx="20" formatCode="0.0%">
                  <c:v>0.05</c:v>
                </c:pt>
                <c:pt idx="21" formatCode="0.0%">
                  <c:v>0.05</c:v>
                </c:pt>
                <c:pt idx="22" formatCode="0.0%">
                  <c:v>0.05</c:v>
                </c:pt>
                <c:pt idx="23" formatCode="0.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20-46D3-8E72-743F4EE1EE52}"/>
            </c:ext>
          </c:extLst>
        </c:ser>
        <c:ser>
          <c:idx val="1"/>
          <c:order val="5"/>
          <c:tx>
            <c:strRef>
              <c:f>'SALARY GRID'!$W$8</c:f>
              <c:strCache>
                <c:ptCount val="1"/>
                <c:pt idx="0">
                  <c:v>SUB TO NON-FED 2</c:v>
                </c:pt>
              </c:strCache>
            </c:strRef>
          </c:tx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GRID'!$Y$16:$Y$21,'SALARY GRID'!$Y$23:$Y$28,'SALARY GRID'!$Y$31:$Y$36,'SALARY GRID'!$Y$38:$Y$43)</c:f>
              <c:numCache>
                <c:formatCode>0.00%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 formatCode="0.0%">
                  <c:v>0.05</c:v>
                </c:pt>
                <c:pt idx="13" formatCode="0.0%">
                  <c:v>0.05</c:v>
                </c:pt>
                <c:pt idx="14" formatCode="0.0%">
                  <c:v>0.05</c:v>
                </c:pt>
                <c:pt idx="15" formatCode="0.0%">
                  <c:v>0.05</c:v>
                </c:pt>
                <c:pt idx="16" formatCode="0.0%">
                  <c:v>0.05</c:v>
                </c:pt>
                <c:pt idx="17" formatCode="0.0%">
                  <c:v>0.05</c:v>
                </c:pt>
                <c:pt idx="18" formatCode="0.0%">
                  <c:v>0.05</c:v>
                </c:pt>
                <c:pt idx="19" formatCode="0.0%">
                  <c:v>0.05</c:v>
                </c:pt>
                <c:pt idx="20" formatCode="0.0%">
                  <c:v>0.05</c:v>
                </c:pt>
                <c:pt idx="21" formatCode="0.0%">
                  <c:v>0.05</c:v>
                </c:pt>
                <c:pt idx="22" formatCode="0.0%">
                  <c:v>0.05</c:v>
                </c:pt>
                <c:pt idx="23" formatCode="0.0%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6-4211-9E9D-96BE2F21C757}"/>
            </c:ext>
          </c:extLst>
        </c:ser>
        <c:ser>
          <c:idx val="7"/>
          <c:order val="6"/>
          <c:tx>
            <c:strRef>
              <c:f>'SALARY GRID'!$Z$8</c:f>
              <c:strCache>
                <c:ptCount val="1"/>
                <c:pt idx="0">
                  <c:v>SUB TO NON-FED 3</c:v>
                </c:pt>
              </c:strCache>
            </c:strRef>
          </c:tx>
          <c:spPr>
            <a:solidFill>
              <a:srgbClr val="92D050"/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GRID'!$AB$16:$AB$21,'SALARY GRID'!$AB$23:$AB$28,'SALARY GRID'!$AB$31:$AB$36,'SALARY GRID'!$AB$38:$AB$43)</c:f>
              <c:numCache>
                <c:formatCode>0.0%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220-46D3-8E72-743F4EE1EE52}"/>
            </c:ext>
          </c:extLst>
        </c:ser>
        <c:ser>
          <c:idx val="8"/>
          <c:order val="7"/>
          <c:tx>
            <c:strRef>
              <c:f>'SALARY GRID'!$AC$8:$AE$8</c:f>
              <c:strCache>
                <c:ptCount val="1"/>
                <c:pt idx="0">
                  <c:v>SALARY SUPPORT 1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GRID'!$AE$16:$AE$21,'SALARY GRID'!$AE$23:$AE$28,'SALARY GRID'!$AE$31:$AE$36,'SALARY GRID'!$AE$38:$AE$43)</c:f>
              <c:numCache>
                <c:formatCode>0.0%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20-46D3-8E72-743F4EE1EE52}"/>
            </c:ext>
          </c:extLst>
        </c:ser>
        <c:ser>
          <c:idx val="9"/>
          <c:order val="8"/>
          <c:tx>
            <c:strRef>
              <c:f>'SALARY GRID'!$AF$8</c:f>
              <c:strCache>
                <c:ptCount val="1"/>
                <c:pt idx="0">
                  <c:v>SALARY SUPPORT 2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GRID'!$AH$16:$AH$21,'SALARY GRID'!$AH$23:$AH$28,'SALARY GRID'!$AH$31:$AH$36,'SALARY GRID'!$AH$38:$AH$43)</c:f>
              <c:numCache>
                <c:formatCode>0.0%</c:formatCode>
                <c:ptCount val="24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0.02</c:v>
                </c:pt>
                <c:pt idx="18">
                  <c:v>0.02</c:v>
                </c:pt>
                <c:pt idx="19">
                  <c:v>0.02</c:v>
                </c:pt>
                <c:pt idx="20">
                  <c:v>0.02</c:v>
                </c:pt>
                <c:pt idx="21">
                  <c:v>0.02</c:v>
                </c:pt>
                <c:pt idx="22">
                  <c:v>0.02</c:v>
                </c:pt>
                <c:pt idx="23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220-46D3-8E72-743F4EE1EE52}"/>
            </c:ext>
          </c:extLst>
        </c:ser>
        <c:ser>
          <c:idx val="3"/>
          <c:order val="9"/>
          <c:tx>
            <c:strRef>
              <c:f>'SALARY GRID'!$AI$8</c:f>
              <c:strCache>
                <c:ptCount val="1"/>
                <c:pt idx="0">
                  <c:v>SALARY SUPPORT 3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GRID'!$AK$16:$AK$21,'SALARY GRID'!$AK$23:$AK$28,'SALARY GRID'!$AK$31:$AK$36,'SALARY GRID'!$AK$38:$AK$43)</c:f>
              <c:numCache>
                <c:formatCode>0.0%</c:formatCode>
                <c:ptCount val="24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4-4CBA-BBE7-3295C32BCC74}"/>
            </c:ext>
          </c:extLst>
        </c:ser>
        <c:ser>
          <c:idx val="10"/>
          <c:order val="10"/>
          <c:tx>
            <c:strRef>
              <c:f>'SALARY GRID'!$AL$8</c:f>
              <c:strCache>
                <c:ptCount val="1"/>
                <c:pt idx="0">
                  <c:v>SALARY SUPPORT 4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GRID'!$AN$16:$AN$21,'SALARY GRID'!$AN$23:$AN$28,'SALARY GRID'!$AN$31:$AN$36,'SALARY GRID'!$AN$38:$AN$43)</c:f>
              <c:numCache>
                <c:formatCode>0.0%</c:formatCode>
                <c:ptCount val="24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0.16</c:v>
                </c:pt>
                <c:pt idx="7">
                  <c:v>0.16</c:v>
                </c:pt>
                <c:pt idx="8">
                  <c:v>0.16</c:v>
                </c:pt>
                <c:pt idx="9">
                  <c:v>0.16</c:v>
                </c:pt>
                <c:pt idx="10">
                  <c:v>0.16</c:v>
                </c:pt>
                <c:pt idx="11">
                  <c:v>0.16</c:v>
                </c:pt>
                <c:pt idx="12">
                  <c:v>0.16</c:v>
                </c:pt>
                <c:pt idx="13">
                  <c:v>0.16</c:v>
                </c:pt>
                <c:pt idx="14">
                  <c:v>0.16</c:v>
                </c:pt>
                <c:pt idx="15">
                  <c:v>0.16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0.16</c:v>
                </c:pt>
                <c:pt idx="23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220-46D3-8E72-743F4EE1EE52}"/>
            </c:ext>
          </c:extLst>
        </c:ser>
        <c:ser>
          <c:idx val="16"/>
          <c:order val="11"/>
          <c:tx>
            <c:strRef>
              <c:f>'SALARY GRID'!$AO$8</c:f>
              <c:strCache>
                <c:ptCount val="1"/>
                <c:pt idx="0">
                  <c:v>SABBATICAL</c:v>
                </c:pt>
              </c:strCache>
            </c:strRef>
          </c:tx>
          <c:spPr>
            <a:solidFill>
              <a:srgbClr val="F8F200"/>
            </a:solidFill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GRID'!$AQ$16:$AQ$21,'SALARY GRID'!$AQ$23:$AQ$28,'SALARY GRID'!$AQ$31:$AQ$36,'SALARY GRID'!$AQ$38:$AQ$43)</c:f>
              <c:numCache>
                <c:formatCode>0.0%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220-46D3-8E72-743F4EE1EE52}"/>
            </c:ext>
          </c:extLst>
        </c:ser>
        <c:ser>
          <c:idx val="13"/>
          <c:order val="12"/>
          <c:tx>
            <c:strRef>
              <c:f>'SALARY GRID'!$BH$8:$BJ$8</c:f>
              <c:strCache>
                <c:ptCount val="1"/>
                <c:pt idx="0">
                  <c:v>UNFUNDED SUPPORT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25400">
              <a:noFill/>
            </a:ln>
          </c:spPr>
          <c:invertIfNegative val="0"/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('SALARY GRID'!$BK$16:$BK$21,'SALARY GRID'!$BK$23:$BK$28,'SALARY GRID'!$BK$31:$BK$36,'SALARY GRID'!$BK$38:$BK$43)</c:f>
              <c:numCache>
                <c:formatCode>0%</c:formatCode>
                <c:ptCount val="24"/>
                <c:pt idx="0">
                  <c:v>0.20000019047619047</c:v>
                </c:pt>
                <c:pt idx="1">
                  <c:v>0.20000019047619047</c:v>
                </c:pt>
                <c:pt idx="2">
                  <c:v>0.20000019047619047</c:v>
                </c:pt>
                <c:pt idx="3">
                  <c:v>0.20000019047619047</c:v>
                </c:pt>
                <c:pt idx="4">
                  <c:v>0.20000019047619047</c:v>
                </c:pt>
                <c:pt idx="5">
                  <c:v>0.20000019047619047</c:v>
                </c:pt>
                <c:pt idx="6">
                  <c:v>0.20000019047619047</c:v>
                </c:pt>
                <c:pt idx="7">
                  <c:v>0.20000019047619047</c:v>
                </c:pt>
                <c:pt idx="8">
                  <c:v>0.20000019047619047</c:v>
                </c:pt>
                <c:pt idx="9">
                  <c:v>0.20000019047619047</c:v>
                </c:pt>
                <c:pt idx="10">
                  <c:v>0.20000019047619047</c:v>
                </c:pt>
                <c:pt idx="11">
                  <c:v>0.20000019047619047</c:v>
                </c:pt>
                <c:pt idx="12">
                  <c:v>0.20000028387100438</c:v>
                </c:pt>
                <c:pt idx="13">
                  <c:v>0.20000028387100438</c:v>
                </c:pt>
                <c:pt idx="14">
                  <c:v>0.20000028387100438</c:v>
                </c:pt>
                <c:pt idx="15">
                  <c:v>0.20000028387100438</c:v>
                </c:pt>
                <c:pt idx="16">
                  <c:v>0.20000028387100438</c:v>
                </c:pt>
                <c:pt idx="17">
                  <c:v>0.20000028387100438</c:v>
                </c:pt>
                <c:pt idx="18">
                  <c:v>0.20000028387100438</c:v>
                </c:pt>
                <c:pt idx="19">
                  <c:v>0.20000028387100438</c:v>
                </c:pt>
                <c:pt idx="20">
                  <c:v>0.20000028387100438</c:v>
                </c:pt>
                <c:pt idx="21">
                  <c:v>0.20000028387100438</c:v>
                </c:pt>
                <c:pt idx="22">
                  <c:v>0.20000028387100438</c:v>
                </c:pt>
                <c:pt idx="23">
                  <c:v>0.20000028387100438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220-46D3-8E72-743F4EE1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0676128"/>
        <c:axId val="1"/>
      </c:barChart>
      <c:lineChart>
        <c:grouping val="standard"/>
        <c:varyColors val="0"/>
        <c:ser>
          <c:idx val="14"/>
          <c:order val="13"/>
          <c:tx>
            <c:strRef>
              <c:f>'Effort Graph'!$A$62</c:f>
              <c:strCache>
                <c:ptCount val="1"/>
                <c:pt idx="0">
                  <c:v>Incentive</c:v>
                </c:pt>
              </c:strCache>
            </c:strRef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'Effort Graph'!$B$62:$Y$62</c:f>
              <c:numCache>
                <c:formatCode>0%</c:formatCode>
                <c:ptCount val="24"/>
                <c:pt idx="0">
                  <c:v>0.7</c:v>
                </c:pt>
                <c:pt idx="1">
                  <c:v>0.7</c:v>
                </c:pt>
                <c:pt idx="2">
                  <c:v>0.7</c:v>
                </c:pt>
                <c:pt idx="3">
                  <c:v>0.7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0.7</c:v>
                </c:pt>
                <c:pt idx="8">
                  <c:v>0.7</c:v>
                </c:pt>
                <c:pt idx="9">
                  <c:v>0.7</c:v>
                </c:pt>
                <c:pt idx="10">
                  <c:v>0.7</c:v>
                </c:pt>
                <c:pt idx="11">
                  <c:v>0.7</c:v>
                </c:pt>
                <c:pt idx="12">
                  <c:v>0.7</c:v>
                </c:pt>
                <c:pt idx="13">
                  <c:v>0.7</c:v>
                </c:pt>
                <c:pt idx="14">
                  <c:v>0.7</c:v>
                </c:pt>
                <c:pt idx="15">
                  <c:v>0.7</c:v>
                </c:pt>
                <c:pt idx="16">
                  <c:v>0.7</c:v>
                </c:pt>
                <c:pt idx="17">
                  <c:v>0.7</c:v>
                </c:pt>
                <c:pt idx="18">
                  <c:v>0.7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</c:v>
                </c:pt>
                <c:pt idx="2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220-46D3-8E72-743F4EE1EE52}"/>
            </c:ext>
          </c:extLst>
        </c:ser>
        <c:ser>
          <c:idx val="15"/>
          <c:order val="14"/>
          <c:tx>
            <c:strRef>
              <c:f>'Effort Graph'!$A$62</c:f>
              <c:strCache>
                <c:ptCount val="1"/>
                <c:pt idx="0">
                  <c:v>Incentive</c:v>
                </c:pt>
              </c:strCache>
            </c:strRef>
          </c:tx>
          <c:spPr>
            <a:ln w="19050">
              <a:solidFill>
                <a:srgbClr val="FF0000"/>
              </a:solidFill>
              <a:prstDash val="dash"/>
            </a:ln>
          </c:spPr>
          <c:marker>
            <c:symbol val="none"/>
          </c:marker>
          <c:cat>
            <c:numRef>
              <c:f>('SALARY GRID'!$A$16:$A$21,'SALARY GRID'!$A$23:$A$28,'SALARY GRID'!$A$31:$A$36,'SALARY GRID'!$A$38:$A$43)</c:f>
              <c:numCache>
                <c:formatCode>mm/dd/yy;@</c:formatCode>
                <c:ptCount val="24"/>
                <c:pt idx="0">
                  <c:v>44043</c:v>
                </c:pt>
                <c:pt idx="1">
                  <c:v>44074</c:v>
                </c:pt>
                <c:pt idx="2">
                  <c:v>44104</c:v>
                </c:pt>
                <c:pt idx="3">
                  <c:v>44135</c:v>
                </c:pt>
                <c:pt idx="4">
                  <c:v>44165</c:v>
                </c:pt>
                <c:pt idx="5">
                  <c:v>44196</c:v>
                </c:pt>
                <c:pt idx="6">
                  <c:v>44227</c:v>
                </c:pt>
                <c:pt idx="7">
                  <c:v>44255</c:v>
                </c:pt>
                <c:pt idx="8">
                  <c:v>44286</c:v>
                </c:pt>
                <c:pt idx="9">
                  <c:v>44316</c:v>
                </c:pt>
                <c:pt idx="10">
                  <c:v>44347</c:v>
                </c:pt>
                <c:pt idx="11">
                  <c:v>44377</c:v>
                </c:pt>
                <c:pt idx="12">
                  <c:v>44408</c:v>
                </c:pt>
                <c:pt idx="13">
                  <c:v>44439</c:v>
                </c:pt>
                <c:pt idx="14">
                  <c:v>44469</c:v>
                </c:pt>
                <c:pt idx="15">
                  <c:v>44500</c:v>
                </c:pt>
                <c:pt idx="16">
                  <c:v>44530</c:v>
                </c:pt>
                <c:pt idx="17">
                  <c:v>44561</c:v>
                </c:pt>
                <c:pt idx="18">
                  <c:v>44592</c:v>
                </c:pt>
                <c:pt idx="19">
                  <c:v>44620</c:v>
                </c:pt>
                <c:pt idx="20">
                  <c:v>44651</c:v>
                </c:pt>
                <c:pt idx="21">
                  <c:v>44681</c:v>
                </c:pt>
                <c:pt idx="22">
                  <c:v>44712</c:v>
                </c:pt>
                <c:pt idx="23">
                  <c:v>44742</c:v>
                </c:pt>
              </c:numCache>
            </c:numRef>
          </c:cat>
          <c:val>
            <c:numRef>
              <c:f>'Effort Graph'!$B$61:$Y$61</c:f>
              <c:numCache>
                <c:formatCode>0%</c:formatCode>
                <c:ptCount val="24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0.75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  <c:pt idx="20">
                  <c:v>0.75</c:v>
                </c:pt>
                <c:pt idx="21">
                  <c:v>0.75</c:v>
                </c:pt>
                <c:pt idx="22">
                  <c:v>0.75</c:v>
                </c:pt>
                <c:pt idx="23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220-46D3-8E72-743F4EE1E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0676128"/>
        <c:axId val="1"/>
      </c:lineChart>
      <c:dateAx>
        <c:axId val="51067612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EFFORT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0676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29</xdr:col>
      <xdr:colOff>228600</xdr:colOff>
      <xdr:row>45</xdr:row>
      <xdr:rowOff>57150</xdr:rowOff>
    </xdr:to>
    <xdr:graphicFrame macro="">
      <xdr:nvGraphicFramePr>
        <xdr:cNvPr id="41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Windows User" refreshedDate="44036.453410648151" missingItemsLimit="0" createdVersion="6" refreshedVersion="6" recordCount="1440">
  <cacheSource type="consolidation">
    <consolidation>
      <pages count="1">
        <page count="2">
          <pageItem name="Item1"/>
          <pageItem name="Item2"/>
        </page>
      </pages>
      <rangeSets count="2">
        <rangeSet i1="0" ref="A15:AQ45" sheet="SALARY GRID"/>
        <rangeSet i1="1" ref="BD15:BJ45" sheet="SALARY GRID"/>
      </rangeSets>
    </consolidation>
  </cacheSource>
  <cacheFields count="4">
    <cacheField name="Row" numFmtId="0">
      <sharedItems containsDate="1" containsMixedTypes="1" minDate="2019-07-31T00:00:00" maxDate="2021-07-01T00:00:00" count="30">
        <d v="2019-07-31T00:00:00"/>
        <d v="2019-08-31T00:00:00"/>
        <d v="2019-09-30T00:00:00"/>
        <d v="2019-10-31T00:00:00"/>
        <d v="2019-11-30T00:00:00"/>
        <d v="2019-12-31T00:00:00"/>
        <s v="FY20 FALL TOTAL"/>
        <d v="2020-01-31T00:00:00"/>
        <d v="2020-02-28T00:00:00"/>
        <d v="2020-03-31T00:00:00"/>
        <d v="2020-04-30T00:00:00"/>
        <d v="2020-05-31T00:00:00"/>
        <d v="2020-06-30T00:00:00"/>
        <s v="FY20 SPRING TOTAL"/>
        <s v="FY2020 TOTAL"/>
        <d v="2020-07-31T00:00:00"/>
        <d v="2020-08-31T00:00:00"/>
        <d v="2020-09-30T00:00:00"/>
        <d v="2020-10-31T00:00:00"/>
        <d v="2020-11-30T00:00:00"/>
        <d v="2020-12-31T00:00:00"/>
        <s v="FY21 FALL TOTAL"/>
        <d v="2021-01-31T00:00:00"/>
        <d v="2021-02-28T00:00:00"/>
        <d v="2021-03-31T00:00:00"/>
        <d v="2021-04-30T00:00:00"/>
        <d v="2021-05-31T00:00:00"/>
        <d v="2021-06-30T00:00:00"/>
        <s v="FY21 SPRING TOTAL"/>
        <s v="FY2021 TOTAL"/>
      </sharedItems>
    </cacheField>
    <cacheField name="Column" numFmtId="0">
      <sharedItems count="18">
        <s v="$"/>
        <s v="400-4112-4-511111-5010-xxxx-xxxx"/>
        <s v="%"/>
        <s v="400-4112-4-522222-5010-xxxx-xxxx"/>
        <s v="400-4112-4-522223-5010-xxxx-xxxx"/>
        <s v="400-4112-4-533333-5010-xxxx-xxxx"/>
        <s v="400-4112-4-533334-5010-xxxx-xxxx"/>
        <s v="400-4112-4-5444444-5010-xxxx-xxxx"/>
        <s v="400-4112-4-555555-5010-xxxx-xxxx"/>
        <s v="400-4112-4-566666-5010-xxxx-xxxx"/>
        <s v="400-4112-4-577777-5010-xxxx-xxxx"/>
        <s v="400-xxxx-4-512345-5010-xxxx-xxxx"/>
        <s v="400-xxxx-523456-5010-xxxx-xxxx"/>
        <s v="400-xxxx-534567-5010-xxxx-xxxx"/>
        <s v="400-xxxx-545678-5010-xxxx-xxxx"/>
        <s v="000-0007-1-020200-5030-7472-0024"/>
        <s v="400-4112-1-000000-5010-7000-0901"/>
        <s v="400-4112-1-000000-5010-7000-xxxx"/>
      </sharedItems>
    </cacheField>
    <cacheField name="Value" numFmtId="0">
      <sharedItems containsString="0" containsBlank="1" containsNumber="1" minValue="0" maxValue="52000.08"/>
    </cacheField>
    <cacheField name="Page1" numFmtId="0">
      <sharedItems count="2">
        <s v="Item1"/>
        <s v="Item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40">
  <r>
    <x v="0"/>
    <x v="0"/>
    <n v="1602.5"/>
    <x v="0"/>
  </r>
  <r>
    <x v="0"/>
    <x v="1"/>
    <n v="9.6149999999999999E-2"/>
    <x v="0"/>
  </r>
  <r>
    <x v="0"/>
    <x v="2"/>
    <n v="0.1"/>
    <x v="0"/>
  </r>
  <r>
    <x v="0"/>
    <x v="0"/>
    <n v="2403.75"/>
    <x v="0"/>
  </r>
  <r>
    <x v="0"/>
    <x v="3"/>
    <n v="0.14422499999999999"/>
    <x v="0"/>
  </r>
  <r>
    <x v="0"/>
    <x v="2"/>
    <n v="0.15"/>
    <x v="0"/>
  </r>
  <r>
    <x v="0"/>
    <x v="0"/>
    <m/>
    <x v="0"/>
  </r>
  <r>
    <x v="0"/>
    <x v="4"/>
    <m/>
    <x v="0"/>
  </r>
  <r>
    <x v="0"/>
    <x v="2"/>
    <m/>
    <x v="0"/>
  </r>
  <r>
    <x v="0"/>
    <x v="0"/>
    <n v="1602.5"/>
    <x v="0"/>
  </r>
  <r>
    <x v="0"/>
    <x v="5"/>
    <n v="9.6149999999999999E-2"/>
    <x v="0"/>
  </r>
  <r>
    <x v="0"/>
    <x v="2"/>
    <n v="0.1"/>
    <x v="0"/>
  </r>
  <r>
    <x v="0"/>
    <x v="0"/>
    <m/>
    <x v="0"/>
  </r>
  <r>
    <x v="0"/>
    <x v="6"/>
    <m/>
    <x v="0"/>
  </r>
  <r>
    <x v="0"/>
    <x v="2"/>
    <m/>
    <x v="0"/>
  </r>
  <r>
    <x v="0"/>
    <x v="0"/>
    <n v="801.25"/>
    <x v="0"/>
  </r>
  <r>
    <x v="0"/>
    <x v="7"/>
    <n v="4.8075E-2"/>
    <x v="0"/>
  </r>
  <r>
    <x v="0"/>
    <x v="2"/>
    <n v="0.05"/>
    <x v="0"/>
  </r>
  <r>
    <x v="0"/>
    <x v="0"/>
    <n v="875"/>
    <x v="0"/>
  </r>
  <r>
    <x v="0"/>
    <x v="8"/>
    <n v="5.2499999999999998E-2"/>
    <x v="0"/>
  </r>
  <r>
    <x v="0"/>
    <x v="2"/>
    <n v="0.05"/>
    <x v="0"/>
  </r>
  <r>
    <x v="0"/>
    <x v="0"/>
    <n v="875"/>
    <x v="0"/>
  </r>
  <r>
    <x v="0"/>
    <x v="9"/>
    <n v="5.2499999999999998E-2"/>
    <x v="0"/>
  </r>
  <r>
    <x v="0"/>
    <x v="2"/>
    <n v="0.05"/>
    <x v="0"/>
  </r>
  <r>
    <x v="0"/>
    <x v="0"/>
    <n v="875"/>
    <x v="0"/>
  </r>
  <r>
    <x v="0"/>
    <x v="10"/>
    <n v="5.2499999999999998E-2"/>
    <x v="0"/>
  </r>
  <r>
    <x v="0"/>
    <x v="2"/>
    <n v="0.05"/>
    <x v="0"/>
  </r>
  <r>
    <x v="0"/>
    <x v="0"/>
    <n v="320.5"/>
    <x v="0"/>
  </r>
  <r>
    <x v="0"/>
    <x v="11"/>
    <n v="1.9229999999999997E-2"/>
    <x v="0"/>
  </r>
  <r>
    <x v="0"/>
    <x v="2"/>
    <n v="0.02"/>
    <x v="0"/>
  </r>
  <r>
    <x v="0"/>
    <x v="0"/>
    <n v="350"/>
    <x v="0"/>
  </r>
  <r>
    <x v="0"/>
    <x v="12"/>
    <n v="2.0999999999999998E-2"/>
    <x v="0"/>
  </r>
  <r>
    <x v="0"/>
    <x v="2"/>
    <n v="0.02"/>
    <x v="0"/>
  </r>
  <r>
    <x v="0"/>
    <x v="0"/>
    <n v="875"/>
    <x v="0"/>
  </r>
  <r>
    <x v="0"/>
    <x v="13"/>
    <n v="5.2499999999999998E-2"/>
    <x v="0"/>
  </r>
  <r>
    <x v="0"/>
    <x v="2"/>
    <n v="0.05"/>
    <x v="0"/>
  </r>
  <r>
    <x v="0"/>
    <x v="0"/>
    <n v="2800"/>
    <x v="0"/>
  </r>
  <r>
    <x v="0"/>
    <x v="14"/>
    <n v="0.16799999999999998"/>
    <x v="0"/>
  </r>
  <r>
    <x v="0"/>
    <x v="2"/>
    <n v="0.16"/>
    <x v="0"/>
  </r>
  <r>
    <x v="0"/>
    <x v="0"/>
    <n v="0"/>
    <x v="0"/>
  </r>
  <r>
    <x v="0"/>
    <x v="15"/>
    <n v="0"/>
    <x v="0"/>
  </r>
  <r>
    <x v="0"/>
    <x v="2"/>
    <n v="0"/>
    <x v="0"/>
  </r>
  <r>
    <x v="1"/>
    <x v="0"/>
    <n v="1602.5"/>
    <x v="0"/>
  </r>
  <r>
    <x v="1"/>
    <x v="1"/>
    <n v="9.6149999999999999E-2"/>
    <x v="0"/>
  </r>
  <r>
    <x v="1"/>
    <x v="2"/>
    <n v="0.1"/>
    <x v="0"/>
  </r>
  <r>
    <x v="1"/>
    <x v="0"/>
    <n v="2403.75"/>
    <x v="0"/>
  </r>
  <r>
    <x v="1"/>
    <x v="3"/>
    <n v="0.14422499999999999"/>
    <x v="0"/>
  </r>
  <r>
    <x v="1"/>
    <x v="2"/>
    <n v="0.15"/>
    <x v="0"/>
  </r>
  <r>
    <x v="1"/>
    <x v="0"/>
    <m/>
    <x v="0"/>
  </r>
  <r>
    <x v="1"/>
    <x v="4"/>
    <m/>
    <x v="0"/>
  </r>
  <r>
    <x v="1"/>
    <x v="2"/>
    <m/>
    <x v="0"/>
  </r>
  <r>
    <x v="1"/>
    <x v="0"/>
    <n v="1602.5"/>
    <x v="0"/>
  </r>
  <r>
    <x v="1"/>
    <x v="5"/>
    <n v="9.6149999999999999E-2"/>
    <x v="0"/>
  </r>
  <r>
    <x v="1"/>
    <x v="2"/>
    <n v="0.1"/>
    <x v="0"/>
  </r>
  <r>
    <x v="1"/>
    <x v="0"/>
    <m/>
    <x v="0"/>
  </r>
  <r>
    <x v="1"/>
    <x v="6"/>
    <m/>
    <x v="0"/>
  </r>
  <r>
    <x v="1"/>
    <x v="2"/>
    <m/>
    <x v="0"/>
  </r>
  <r>
    <x v="1"/>
    <x v="0"/>
    <n v="801.25"/>
    <x v="0"/>
  </r>
  <r>
    <x v="1"/>
    <x v="7"/>
    <n v="4.8075E-2"/>
    <x v="0"/>
  </r>
  <r>
    <x v="1"/>
    <x v="2"/>
    <n v="0.05"/>
    <x v="0"/>
  </r>
  <r>
    <x v="1"/>
    <x v="0"/>
    <n v="875"/>
    <x v="0"/>
  </r>
  <r>
    <x v="1"/>
    <x v="8"/>
    <n v="5.2499999999999998E-2"/>
    <x v="0"/>
  </r>
  <r>
    <x v="1"/>
    <x v="2"/>
    <n v="0.05"/>
    <x v="0"/>
  </r>
  <r>
    <x v="1"/>
    <x v="0"/>
    <n v="875"/>
    <x v="0"/>
  </r>
  <r>
    <x v="1"/>
    <x v="9"/>
    <n v="5.2499999999999998E-2"/>
    <x v="0"/>
  </r>
  <r>
    <x v="1"/>
    <x v="2"/>
    <n v="0.05"/>
    <x v="0"/>
  </r>
  <r>
    <x v="1"/>
    <x v="0"/>
    <n v="875"/>
    <x v="0"/>
  </r>
  <r>
    <x v="1"/>
    <x v="10"/>
    <n v="5.2499999999999998E-2"/>
    <x v="0"/>
  </r>
  <r>
    <x v="1"/>
    <x v="2"/>
    <n v="0.05"/>
    <x v="0"/>
  </r>
  <r>
    <x v="1"/>
    <x v="0"/>
    <n v="320.5"/>
    <x v="0"/>
  </r>
  <r>
    <x v="1"/>
    <x v="11"/>
    <n v="1.9229999999999997E-2"/>
    <x v="0"/>
  </r>
  <r>
    <x v="1"/>
    <x v="2"/>
    <n v="0.02"/>
    <x v="0"/>
  </r>
  <r>
    <x v="1"/>
    <x v="0"/>
    <n v="350"/>
    <x v="0"/>
  </r>
  <r>
    <x v="1"/>
    <x v="12"/>
    <n v="2.0999999999999998E-2"/>
    <x v="0"/>
  </r>
  <r>
    <x v="1"/>
    <x v="2"/>
    <n v="0.02"/>
    <x v="0"/>
  </r>
  <r>
    <x v="1"/>
    <x v="0"/>
    <n v="875"/>
    <x v="0"/>
  </r>
  <r>
    <x v="1"/>
    <x v="13"/>
    <n v="5.2499999999999998E-2"/>
    <x v="0"/>
  </r>
  <r>
    <x v="1"/>
    <x v="2"/>
    <n v="0.05"/>
    <x v="0"/>
  </r>
  <r>
    <x v="1"/>
    <x v="0"/>
    <n v="2800"/>
    <x v="0"/>
  </r>
  <r>
    <x v="1"/>
    <x v="14"/>
    <n v="0.16799999999999998"/>
    <x v="0"/>
  </r>
  <r>
    <x v="1"/>
    <x v="2"/>
    <n v="0.16"/>
    <x v="0"/>
  </r>
  <r>
    <x v="1"/>
    <x v="0"/>
    <n v="0"/>
    <x v="0"/>
  </r>
  <r>
    <x v="1"/>
    <x v="15"/>
    <n v="0"/>
    <x v="0"/>
  </r>
  <r>
    <x v="1"/>
    <x v="2"/>
    <n v="0"/>
    <x v="0"/>
  </r>
  <r>
    <x v="2"/>
    <x v="0"/>
    <n v="1602.5"/>
    <x v="0"/>
  </r>
  <r>
    <x v="2"/>
    <x v="1"/>
    <n v="9.6149999999999999E-2"/>
    <x v="0"/>
  </r>
  <r>
    <x v="2"/>
    <x v="2"/>
    <n v="0.1"/>
    <x v="0"/>
  </r>
  <r>
    <x v="2"/>
    <x v="0"/>
    <n v="2403.75"/>
    <x v="0"/>
  </r>
  <r>
    <x v="2"/>
    <x v="3"/>
    <n v="0.14422499999999999"/>
    <x v="0"/>
  </r>
  <r>
    <x v="2"/>
    <x v="2"/>
    <n v="0.15"/>
    <x v="0"/>
  </r>
  <r>
    <x v="2"/>
    <x v="0"/>
    <m/>
    <x v="0"/>
  </r>
  <r>
    <x v="2"/>
    <x v="4"/>
    <m/>
    <x v="0"/>
  </r>
  <r>
    <x v="2"/>
    <x v="2"/>
    <m/>
    <x v="0"/>
  </r>
  <r>
    <x v="2"/>
    <x v="0"/>
    <n v="1602.5"/>
    <x v="0"/>
  </r>
  <r>
    <x v="2"/>
    <x v="5"/>
    <n v="9.6149999999999999E-2"/>
    <x v="0"/>
  </r>
  <r>
    <x v="2"/>
    <x v="2"/>
    <n v="0.1"/>
    <x v="0"/>
  </r>
  <r>
    <x v="2"/>
    <x v="0"/>
    <m/>
    <x v="0"/>
  </r>
  <r>
    <x v="2"/>
    <x v="6"/>
    <m/>
    <x v="0"/>
  </r>
  <r>
    <x v="2"/>
    <x v="2"/>
    <m/>
    <x v="0"/>
  </r>
  <r>
    <x v="2"/>
    <x v="0"/>
    <n v="801.25"/>
    <x v="0"/>
  </r>
  <r>
    <x v="2"/>
    <x v="7"/>
    <n v="4.8075E-2"/>
    <x v="0"/>
  </r>
  <r>
    <x v="2"/>
    <x v="2"/>
    <n v="0.05"/>
    <x v="0"/>
  </r>
  <r>
    <x v="2"/>
    <x v="0"/>
    <n v="875"/>
    <x v="0"/>
  </r>
  <r>
    <x v="2"/>
    <x v="8"/>
    <n v="5.2499999999999998E-2"/>
    <x v="0"/>
  </r>
  <r>
    <x v="2"/>
    <x v="2"/>
    <n v="0.05"/>
    <x v="0"/>
  </r>
  <r>
    <x v="2"/>
    <x v="0"/>
    <n v="875"/>
    <x v="0"/>
  </r>
  <r>
    <x v="2"/>
    <x v="9"/>
    <n v="5.2499999999999998E-2"/>
    <x v="0"/>
  </r>
  <r>
    <x v="2"/>
    <x v="2"/>
    <n v="0.05"/>
    <x v="0"/>
  </r>
  <r>
    <x v="2"/>
    <x v="0"/>
    <n v="875"/>
    <x v="0"/>
  </r>
  <r>
    <x v="2"/>
    <x v="10"/>
    <n v="5.2499999999999998E-2"/>
    <x v="0"/>
  </r>
  <r>
    <x v="2"/>
    <x v="2"/>
    <n v="0.05"/>
    <x v="0"/>
  </r>
  <r>
    <x v="2"/>
    <x v="0"/>
    <n v="320.5"/>
    <x v="0"/>
  </r>
  <r>
    <x v="2"/>
    <x v="11"/>
    <n v="1.9229999999999997E-2"/>
    <x v="0"/>
  </r>
  <r>
    <x v="2"/>
    <x v="2"/>
    <n v="0.02"/>
    <x v="0"/>
  </r>
  <r>
    <x v="2"/>
    <x v="0"/>
    <n v="350"/>
    <x v="0"/>
  </r>
  <r>
    <x v="2"/>
    <x v="12"/>
    <n v="2.0999999999999998E-2"/>
    <x v="0"/>
  </r>
  <r>
    <x v="2"/>
    <x v="2"/>
    <n v="0.02"/>
    <x v="0"/>
  </r>
  <r>
    <x v="2"/>
    <x v="0"/>
    <n v="875"/>
    <x v="0"/>
  </r>
  <r>
    <x v="2"/>
    <x v="13"/>
    <n v="5.2499999999999998E-2"/>
    <x v="0"/>
  </r>
  <r>
    <x v="2"/>
    <x v="2"/>
    <n v="0.05"/>
    <x v="0"/>
  </r>
  <r>
    <x v="2"/>
    <x v="0"/>
    <n v="2800"/>
    <x v="0"/>
  </r>
  <r>
    <x v="2"/>
    <x v="14"/>
    <n v="0.16799999999999998"/>
    <x v="0"/>
  </r>
  <r>
    <x v="2"/>
    <x v="2"/>
    <n v="0.16"/>
    <x v="0"/>
  </r>
  <r>
    <x v="2"/>
    <x v="0"/>
    <n v="0"/>
    <x v="0"/>
  </r>
  <r>
    <x v="2"/>
    <x v="15"/>
    <n v="0"/>
    <x v="0"/>
  </r>
  <r>
    <x v="2"/>
    <x v="2"/>
    <n v="0"/>
    <x v="0"/>
  </r>
  <r>
    <x v="3"/>
    <x v="0"/>
    <n v="1602.5"/>
    <x v="0"/>
  </r>
  <r>
    <x v="3"/>
    <x v="1"/>
    <n v="9.6149999999999999E-2"/>
    <x v="0"/>
  </r>
  <r>
    <x v="3"/>
    <x v="2"/>
    <n v="0.1"/>
    <x v="0"/>
  </r>
  <r>
    <x v="3"/>
    <x v="0"/>
    <n v="2403.75"/>
    <x v="0"/>
  </r>
  <r>
    <x v="3"/>
    <x v="3"/>
    <n v="0.14422499999999999"/>
    <x v="0"/>
  </r>
  <r>
    <x v="3"/>
    <x v="2"/>
    <n v="0.15"/>
    <x v="0"/>
  </r>
  <r>
    <x v="3"/>
    <x v="0"/>
    <m/>
    <x v="0"/>
  </r>
  <r>
    <x v="3"/>
    <x v="4"/>
    <m/>
    <x v="0"/>
  </r>
  <r>
    <x v="3"/>
    <x v="2"/>
    <m/>
    <x v="0"/>
  </r>
  <r>
    <x v="3"/>
    <x v="0"/>
    <n v="1602.5"/>
    <x v="0"/>
  </r>
  <r>
    <x v="3"/>
    <x v="5"/>
    <n v="9.6149999999999999E-2"/>
    <x v="0"/>
  </r>
  <r>
    <x v="3"/>
    <x v="2"/>
    <n v="0.1"/>
    <x v="0"/>
  </r>
  <r>
    <x v="3"/>
    <x v="0"/>
    <m/>
    <x v="0"/>
  </r>
  <r>
    <x v="3"/>
    <x v="6"/>
    <m/>
    <x v="0"/>
  </r>
  <r>
    <x v="3"/>
    <x v="2"/>
    <m/>
    <x v="0"/>
  </r>
  <r>
    <x v="3"/>
    <x v="0"/>
    <n v="801.25"/>
    <x v="0"/>
  </r>
  <r>
    <x v="3"/>
    <x v="7"/>
    <n v="4.8075E-2"/>
    <x v="0"/>
  </r>
  <r>
    <x v="3"/>
    <x v="2"/>
    <n v="0.05"/>
    <x v="0"/>
  </r>
  <r>
    <x v="3"/>
    <x v="0"/>
    <n v="875"/>
    <x v="0"/>
  </r>
  <r>
    <x v="3"/>
    <x v="8"/>
    <n v="5.2499999999999998E-2"/>
    <x v="0"/>
  </r>
  <r>
    <x v="3"/>
    <x v="2"/>
    <n v="0.05"/>
    <x v="0"/>
  </r>
  <r>
    <x v="3"/>
    <x v="0"/>
    <n v="875"/>
    <x v="0"/>
  </r>
  <r>
    <x v="3"/>
    <x v="9"/>
    <n v="5.2499999999999998E-2"/>
    <x v="0"/>
  </r>
  <r>
    <x v="3"/>
    <x v="2"/>
    <n v="0.05"/>
    <x v="0"/>
  </r>
  <r>
    <x v="3"/>
    <x v="0"/>
    <n v="875"/>
    <x v="0"/>
  </r>
  <r>
    <x v="3"/>
    <x v="10"/>
    <n v="5.2499999999999998E-2"/>
    <x v="0"/>
  </r>
  <r>
    <x v="3"/>
    <x v="2"/>
    <n v="0.05"/>
    <x v="0"/>
  </r>
  <r>
    <x v="3"/>
    <x v="0"/>
    <n v="320.5"/>
    <x v="0"/>
  </r>
  <r>
    <x v="3"/>
    <x v="11"/>
    <n v="1.9229999999999997E-2"/>
    <x v="0"/>
  </r>
  <r>
    <x v="3"/>
    <x v="2"/>
    <n v="0.02"/>
    <x v="0"/>
  </r>
  <r>
    <x v="3"/>
    <x v="0"/>
    <n v="350"/>
    <x v="0"/>
  </r>
  <r>
    <x v="3"/>
    <x v="12"/>
    <n v="2.0999999999999998E-2"/>
    <x v="0"/>
  </r>
  <r>
    <x v="3"/>
    <x v="2"/>
    <n v="0.02"/>
    <x v="0"/>
  </r>
  <r>
    <x v="3"/>
    <x v="0"/>
    <n v="875"/>
    <x v="0"/>
  </r>
  <r>
    <x v="3"/>
    <x v="13"/>
    <n v="5.2499999999999998E-2"/>
    <x v="0"/>
  </r>
  <r>
    <x v="3"/>
    <x v="2"/>
    <n v="0.05"/>
    <x v="0"/>
  </r>
  <r>
    <x v="3"/>
    <x v="0"/>
    <n v="2800"/>
    <x v="0"/>
  </r>
  <r>
    <x v="3"/>
    <x v="14"/>
    <n v="0.16799999999999998"/>
    <x v="0"/>
  </r>
  <r>
    <x v="3"/>
    <x v="2"/>
    <n v="0.16"/>
    <x v="0"/>
  </r>
  <r>
    <x v="3"/>
    <x v="0"/>
    <n v="0"/>
    <x v="0"/>
  </r>
  <r>
    <x v="3"/>
    <x v="15"/>
    <n v="0"/>
    <x v="0"/>
  </r>
  <r>
    <x v="3"/>
    <x v="2"/>
    <n v="0"/>
    <x v="0"/>
  </r>
  <r>
    <x v="4"/>
    <x v="0"/>
    <n v="1602.5"/>
    <x v="0"/>
  </r>
  <r>
    <x v="4"/>
    <x v="1"/>
    <n v="9.6149999999999999E-2"/>
    <x v="0"/>
  </r>
  <r>
    <x v="4"/>
    <x v="2"/>
    <n v="0.1"/>
    <x v="0"/>
  </r>
  <r>
    <x v="4"/>
    <x v="0"/>
    <n v="2403.75"/>
    <x v="0"/>
  </r>
  <r>
    <x v="4"/>
    <x v="3"/>
    <n v="0.14422499999999999"/>
    <x v="0"/>
  </r>
  <r>
    <x v="4"/>
    <x v="2"/>
    <n v="0.15"/>
    <x v="0"/>
  </r>
  <r>
    <x v="4"/>
    <x v="0"/>
    <m/>
    <x v="0"/>
  </r>
  <r>
    <x v="4"/>
    <x v="4"/>
    <m/>
    <x v="0"/>
  </r>
  <r>
    <x v="4"/>
    <x v="2"/>
    <m/>
    <x v="0"/>
  </r>
  <r>
    <x v="4"/>
    <x v="0"/>
    <n v="1602.5"/>
    <x v="0"/>
  </r>
  <r>
    <x v="4"/>
    <x v="5"/>
    <n v="9.6149999999999999E-2"/>
    <x v="0"/>
  </r>
  <r>
    <x v="4"/>
    <x v="2"/>
    <n v="0.1"/>
    <x v="0"/>
  </r>
  <r>
    <x v="4"/>
    <x v="0"/>
    <m/>
    <x v="0"/>
  </r>
  <r>
    <x v="4"/>
    <x v="6"/>
    <m/>
    <x v="0"/>
  </r>
  <r>
    <x v="4"/>
    <x v="2"/>
    <m/>
    <x v="0"/>
  </r>
  <r>
    <x v="4"/>
    <x v="0"/>
    <n v="801.25"/>
    <x v="0"/>
  </r>
  <r>
    <x v="4"/>
    <x v="7"/>
    <n v="4.8075E-2"/>
    <x v="0"/>
  </r>
  <r>
    <x v="4"/>
    <x v="2"/>
    <n v="0.05"/>
    <x v="0"/>
  </r>
  <r>
    <x v="4"/>
    <x v="0"/>
    <n v="875"/>
    <x v="0"/>
  </r>
  <r>
    <x v="4"/>
    <x v="8"/>
    <n v="5.2499999999999998E-2"/>
    <x v="0"/>
  </r>
  <r>
    <x v="4"/>
    <x v="2"/>
    <n v="0.05"/>
    <x v="0"/>
  </r>
  <r>
    <x v="4"/>
    <x v="0"/>
    <n v="875"/>
    <x v="0"/>
  </r>
  <r>
    <x v="4"/>
    <x v="9"/>
    <n v="5.2499999999999998E-2"/>
    <x v="0"/>
  </r>
  <r>
    <x v="4"/>
    <x v="2"/>
    <n v="0.05"/>
    <x v="0"/>
  </r>
  <r>
    <x v="4"/>
    <x v="0"/>
    <n v="875"/>
    <x v="0"/>
  </r>
  <r>
    <x v="4"/>
    <x v="10"/>
    <n v="5.2499999999999998E-2"/>
    <x v="0"/>
  </r>
  <r>
    <x v="4"/>
    <x v="2"/>
    <n v="0.05"/>
    <x v="0"/>
  </r>
  <r>
    <x v="4"/>
    <x v="0"/>
    <n v="320.5"/>
    <x v="0"/>
  </r>
  <r>
    <x v="4"/>
    <x v="11"/>
    <n v="1.9229999999999997E-2"/>
    <x v="0"/>
  </r>
  <r>
    <x v="4"/>
    <x v="2"/>
    <n v="0.02"/>
    <x v="0"/>
  </r>
  <r>
    <x v="4"/>
    <x v="0"/>
    <n v="350"/>
    <x v="0"/>
  </r>
  <r>
    <x v="4"/>
    <x v="12"/>
    <n v="2.0999999999999998E-2"/>
    <x v="0"/>
  </r>
  <r>
    <x v="4"/>
    <x v="2"/>
    <n v="0.02"/>
    <x v="0"/>
  </r>
  <r>
    <x v="4"/>
    <x v="0"/>
    <n v="875"/>
    <x v="0"/>
  </r>
  <r>
    <x v="4"/>
    <x v="13"/>
    <n v="5.2499999999999998E-2"/>
    <x v="0"/>
  </r>
  <r>
    <x v="4"/>
    <x v="2"/>
    <n v="0.05"/>
    <x v="0"/>
  </r>
  <r>
    <x v="4"/>
    <x v="0"/>
    <n v="2800"/>
    <x v="0"/>
  </r>
  <r>
    <x v="4"/>
    <x v="14"/>
    <n v="0.16799999999999998"/>
    <x v="0"/>
  </r>
  <r>
    <x v="4"/>
    <x v="2"/>
    <n v="0.16"/>
    <x v="0"/>
  </r>
  <r>
    <x v="4"/>
    <x v="0"/>
    <n v="0"/>
    <x v="0"/>
  </r>
  <r>
    <x v="4"/>
    <x v="15"/>
    <n v="0"/>
    <x v="0"/>
  </r>
  <r>
    <x v="4"/>
    <x v="2"/>
    <n v="0"/>
    <x v="0"/>
  </r>
  <r>
    <x v="5"/>
    <x v="0"/>
    <n v="1602.5"/>
    <x v="0"/>
  </r>
  <r>
    <x v="5"/>
    <x v="1"/>
    <n v="9.6149999999999999E-2"/>
    <x v="0"/>
  </r>
  <r>
    <x v="5"/>
    <x v="2"/>
    <n v="0.1"/>
    <x v="0"/>
  </r>
  <r>
    <x v="5"/>
    <x v="0"/>
    <n v="2403.75"/>
    <x v="0"/>
  </r>
  <r>
    <x v="5"/>
    <x v="3"/>
    <n v="0.14422499999999999"/>
    <x v="0"/>
  </r>
  <r>
    <x v="5"/>
    <x v="2"/>
    <n v="0.15"/>
    <x v="0"/>
  </r>
  <r>
    <x v="5"/>
    <x v="0"/>
    <m/>
    <x v="0"/>
  </r>
  <r>
    <x v="5"/>
    <x v="4"/>
    <m/>
    <x v="0"/>
  </r>
  <r>
    <x v="5"/>
    <x v="2"/>
    <m/>
    <x v="0"/>
  </r>
  <r>
    <x v="5"/>
    <x v="0"/>
    <n v="1602.5"/>
    <x v="0"/>
  </r>
  <r>
    <x v="5"/>
    <x v="5"/>
    <n v="9.6149999999999999E-2"/>
    <x v="0"/>
  </r>
  <r>
    <x v="5"/>
    <x v="2"/>
    <n v="0.1"/>
    <x v="0"/>
  </r>
  <r>
    <x v="5"/>
    <x v="0"/>
    <m/>
    <x v="0"/>
  </r>
  <r>
    <x v="5"/>
    <x v="6"/>
    <m/>
    <x v="0"/>
  </r>
  <r>
    <x v="5"/>
    <x v="2"/>
    <m/>
    <x v="0"/>
  </r>
  <r>
    <x v="5"/>
    <x v="0"/>
    <n v="801.25"/>
    <x v="0"/>
  </r>
  <r>
    <x v="5"/>
    <x v="7"/>
    <n v="4.8075E-2"/>
    <x v="0"/>
  </r>
  <r>
    <x v="5"/>
    <x v="2"/>
    <n v="0.05"/>
    <x v="0"/>
  </r>
  <r>
    <x v="5"/>
    <x v="0"/>
    <n v="875"/>
    <x v="0"/>
  </r>
  <r>
    <x v="5"/>
    <x v="8"/>
    <n v="5.2499999999999998E-2"/>
    <x v="0"/>
  </r>
  <r>
    <x v="5"/>
    <x v="2"/>
    <n v="0.05"/>
    <x v="0"/>
  </r>
  <r>
    <x v="5"/>
    <x v="0"/>
    <n v="875"/>
    <x v="0"/>
  </r>
  <r>
    <x v="5"/>
    <x v="9"/>
    <n v="5.2499999999999998E-2"/>
    <x v="0"/>
  </r>
  <r>
    <x v="5"/>
    <x v="2"/>
    <n v="0.05"/>
    <x v="0"/>
  </r>
  <r>
    <x v="5"/>
    <x v="0"/>
    <n v="875"/>
    <x v="0"/>
  </r>
  <r>
    <x v="5"/>
    <x v="10"/>
    <n v="5.2499999999999998E-2"/>
    <x v="0"/>
  </r>
  <r>
    <x v="5"/>
    <x v="2"/>
    <n v="0.05"/>
    <x v="0"/>
  </r>
  <r>
    <x v="5"/>
    <x v="0"/>
    <n v="320.5"/>
    <x v="0"/>
  </r>
  <r>
    <x v="5"/>
    <x v="11"/>
    <n v="1.9229999999999997E-2"/>
    <x v="0"/>
  </r>
  <r>
    <x v="5"/>
    <x v="2"/>
    <n v="0.02"/>
    <x v="0"/>
  </r>
  <r>
    <x v="5"/>
    <x v="0"/>
    <n v="350"/>
    <x v="0"/>
  </r>
  <r>
    <x v="5"/>
    <x v="12"/>
    <n v="2.0999999999999998E-2"/>
    <x v="0"/>
  </r>
  <r>
    <x v="5"/>
    <x v="2"/>
    <n v="0.02"/>
    <x v="0"/>
  </r>
  <r>
    <x v="5"/>
    <x v="0"/>
    <n v="875"/>
    <x v="0"/>
  </r>
  <r>
    <x v="5"/>
    <x v="13"/>
    <n v="5.2499999999999998E-2"/>
    <x v="0"/>
  </r>
  <r>
    <x v="5"/>
    <x v="2"/>
    <n v="0.05"/>
    <x v="0"/>
  </r>
  <r>
    <x v="5"/>
    <x v="0"/>
    <n v="2800"/>
    <x v="0"/>
  </r>
  <r>
    <x v="5"/>
    <x v="14"/>
    <n v="0.16799999999999998"/>
    <x v="0"/>
  </r>
  <r>
    <x v="5"/>
    <x v="2"/>
    <n v="0.16"/>
    <x v="0"/>
  </r>
  <r>
    <x v="5"/>
    <x v="0"/>
    <n v="0"/>
    <x v="0"/>
  </r>
  <r>
    <x v="5"/>
    <x v="15"/>
    <n v="0"/>
    <x v="0"/>
  </r>
  <r>
    <x v="5"/>
    <x v="2"/>
    <n v="0"/>
    <x v="0"/>
  </r>
  <r>
    <x v="6"/>
    <x v="0"/>
    <n v="9615"/>
    <x v="0"/>
  </r>
  <r>
    <x v="6"/>
    <x v="1"/>
    <m/>
    <x v="0"/>
  </r>
  <r>
    <x v="6"/>
    <x v="2"/>
    <n v="9.9999999999999992E-2"/>
    <x v="0"/>
  </r>
  <r>
    <x v="6"/>
    <x v="0"/>
    <n v="14422.5"/>
    <x v="0"/>
  </r>
  <r>
    <x v="6"/>
    <x v="3"/>
    <m/>
    <x v="0"/>
  </r>
  <r>
    <x v="6"/>
    <x v="2"/>
    <n v="0.15"/>
    <x v="0"/>
  </r>
  <r>
    <x v="6"/>
    <x v="0"/>
    <m/>
    <x v="0"/>
  </r>
  <r>
    <x v="6"/>
    <x v="4"/>
    <m/>
    <x v="0"/>
  </r>
  <r>
    <x v="6"/>
    <x v="2"/>
    <m/>
    <x v="0"/>
  </r>
  <r>
    <x v="6"/>
    <x v="0"/>
    <n v="9615"/>
    <x v="0"/>
  </r>
  <r>
    <x v="6"/>
    <x v="5"/>
    <m/>
    <x v="0"/>
  </r>
  <r>
    <x v="6"/>
    <x v="2"/>
    <n v="9.9999999999999992E-2"/>
    <x v="0"/>
  </r>
  <r>
    <x v="6"/>
    <x v="0"/>
    <m/>
    <x v="0"/>
  </r>
  <r>
    <x v="6"/>
    <x v="6"/>
    <m/>
    <x v="0"/>
  </r>
  <r>
    <x v="6"/>
    <x v="2"/>
    <m/>
    <x v="0"/>
  </r>
  <r>
    <x v="6"/>
    <x v="0"/>
    <n v="4807.5"/>
    <x v="0"/>
  </r>
  <r>
    <x v="6"/>
    <x v="7"/>
    <m/>
    <x v="0"/>
  </r>
  <r>
    <x v="6"/>
    <x v="2"/>
    <n v="4.9999999999999996E-2"/>
    <x v="0"/>
  </r>
  <r>
    <x v="6"/>
    <x v="0"/>
    <n v="5250"/>
    <x v="0"/>
  </r>
  <r>
    <x v="6"/>
    <x v="8"/>
    <m/>
    <x v="0"/>
  </r>
  <r>
    <x v="6"/>
    <x v="2"/>
    <n v="4.9999999999999996E-2"/>
    <x v="0"/>
  </r>
  <r>
    <x v="6"/>
    <x v="0"/>
    <n v="5250"/>
    <x v="0"/>
  </r>
  <r>
    <x v="6"/>
    <x v="9"/>
    <m/>
    <x v="0"/>
  </r>
  <r>
    <x v="6"/>
    <x v="2"/>
    <n v="4.9999999999999996E-2"/>
    <x v="0"/>
  </r>
  <r>
    <x v="6"/>
    <x v="0"/>
    <n v="5250"/>
    <x v="0"/>
  </r>
  <r>
    <x v="6"/>
    <x v="10"/>
    <m/>
    <x v="0"/>
  </r>
  <r>
    <x v="6"/>
    <x v="2"/>
    <n v="4.9999999999999996E-2"/>
    <x v="0"/>
  </r>
  <r>
    <x v="6"/>
    <x v="0"/>
    <n v="1923"/>
    <x v="0"/>
  </r>
  <r>
    <x v="6"/>
    <x v="11"/>
    <m/>
    <x v="0"/>
  </r>
  <r>
    <x v="6"/>
    <x v="2"/>
    <n v="0.02"/>
    <x v="0"/>
  </r>
  <r>
    <x v="6"/>
    <x v="0"/>
    <n v="2100"/>
    <x v="0"/>
  </r>
  <r>
    <x v="6"/>
    <x v="12"/>
    <m/>
    <x v="0"/>
  </r>
  <r>
    <x v="6"/>
    <x v="2"/>
    <n v="0.02"/>
    <x v="0"/>
  </r>
  <r>
    <x v="6"/>
    <x v="0"/>
    <n v="5250"/>
    <x v="0"/>
  </r>
  <r>
    <x v="6"/>
    <x v="13"/>
    <m/>
    <x v="0"/>
  </r>
  <r>
    <x v="6"/>
    <x v="2"/>
    <n v="4.9999999999999996E-2"/>
    <x v="0"/>
  </r>
  <r>
    <x v="6"/>
    <x v="0"/>
    <n v="16800"/>
    <x v="0"/>
  </r>
  <r>
    <x v="6"/>
    <x v="14"/>
    <m/>
    <x v="0"/>
  </r>
  <r>
    <x v="6"/>
    <x v="2"/>
    <n v="0.16"/>
    <x v="0"/>
  </r>
  <r>
    <x v="6"/>
    <x v="0"/>
    <n v="0"/>
    <x v="0"/>
  </r>
  <r>
    <x v="6"/>
    <x v="15"/>
    <m/>
    <x v="0"/>
  </r>
  <r>
    <x v="6"/>
    <x v="2"/>
    <n v="0"/>
    <x v="0"/>
  </r>
  <r>
    <x v="7"/>
    <x v="0"/>
    <n v="1602.5"/>
    <x v="0"/>
  </r>
  <r>
    <x v="7"/>
    <x v="1"/>
    <n v="9.6149999999999999E-2"/>
    <x v="0"/>
  </r>
  <r>
    <x v="7"/>
    <x v="2"/>
    <n v="0.1"/>
    <x v="0"/>
  </r>
  <r>
    <x v="7"/>
    <x v="0"/>
    <n v="2403.75"/>
    <x v="0"/>
  </r>
  <r>
    <x v="7"/>
    <x v="3"/>
    <n v="0.14422499999999999"/>
    <x v="0"/>
  </r>
  <r>
    <x v="7"/>
    <x v="2"/>
    <n v="0.15"/>
    <x v="0"/>
  </r>
  <r>
    <x v="7"/>
    <x v="0"/>
    <m/>
    <x v="0"/>
  </r>
  <r>
    <x v="7"/>
    <x v="4"/>
    <m/>
    <x v="0"/>
  </r>
  <r>
    <x v="7"/>
    <x v="2"/>
    <m/>
    <x v="0"/>
  </r>
  <r>
    <x v="7"/>
    <x v="0"/>
    <n v="1602.5"/>
    <x v="0"/>
  </r>
  <r>
    <x v="7"/>
    <x v="5"/>
    <n v="9.6149999999999999E-2"/>
    <x v="0"/>
  </r>
  <r>
    <x v="7"/>
    <x v="2"/>
    <n v="0.1"/>
    <x v="0"/>
  </r>
  <r>
    <x v="7"/>
    <x v="0"/>
    <m/>
    <x v="0"/>
  </r>
  <r>
    <x v="7"/>
    <x v="6"/>
    <m/>
    <x v="0"/>
  </r>
  <r>
    <x v="7"/>
    <x v="2"/>
    <m/>
    <x v="0"/>
  </r>
  <r>
    <x v="7"/>
    <x v="0"/>
    <n v="801.25"/>
    <x v="0"/>
  </r>
  <r>
    <x v="7"/>
    <x v="7"/>
    <n v="4.8075E-2"/>
    <x v="0"/>
  </r>
  <r>
    <x v="7"/>
    <x v="2"/>
    <n v="0.05"/>
    <x v="0"/>
  </r>
  <r>
    <x v="7"/>
    <x v="0"/>
    <n v="875"/>
    <x v="0"/>
  </r>
  <r>
    <x v="7"/>
    <x v="8"/>
    <n v="5.2499999999999998E-2"/>
    <x v="0"/>
  </r>
  <r>
    <x v="7"/>
    <x v="2"/>
    <n v="0.05"/>
    <x v="0"/>
  </r>
  <r>
    <x v="7"/>
    <x v="0"/>
    <n v="875"/>
    <x v="0"/>
  </r>
  <r>
    <x v="7"/>
    <x v="9"/>
    <n v="5.2499999999999998E-2"/>
    <x v="0"/>
  </r>
  <r>
    <x v="7"/>
    <x v="2"/>
    <n v="0.05"/>
    <x v="0"/>
  </r>
  <r>
    <x v="7"/>
    <x v="0"/>
    <n v="875"/>
    <x v="0"/>
  </r>
  <r>
    <x v="7"/>
    <x v="10"/>
    <n v="5.2499999999999998E-2"/>
    <x v="0"/>
  </r>
  <r>
    <x v="7"/>
    <x v="2"/>
    <n v="0.05"/>
    <x v="0"/>
  </r>
  <r>
    <x v="7"/>
    <x v="0"/>
    <n v="320.5"/>
    <x v="0"/>
  </r>
  <r>
    <x v="7"/>
    <x v="11"/>
    <n v="1.9229999999999997E-2"/>
    <x v="0"/>
  </r>
  <r>
    <x v="7"/>
    <x v="2"/>
    <n v="0.02"/>
    <x v="0"/>
  </r>
  <r>
    <x v="7"/>
    <x v="0"/>
    <n v="350"/>
    <x v="0"/>
  </r>
  <r>
    <x v="7"/>
    <x v="12"/>
    <n v="2.0999999999999998E-2"/>
    <x v="0"/>
  </r>
  <r>
    <x v="7"/>
    <x v="2"/>
    <n v="0.02"/>
    <x v="0"/>
  </r>
  <r>
    <x v="7"/>
    <x v="0"/>
    <n v="875"/>
    <x v="0"/>
  </r>
  <r>
    <x v="7"/>
    <x v="13"/>
    <n v="5.2499999999999998E-2"/>
    <x v="0"/>
  </r>
  <r>
    <x v="7"/>
    <x v="2"/>
    <n v="0.05"/>
    <x v="0"/>
  </r>
  <r>
    <x v="7"/>
    <x v="0"/>
    <n v="2800"/>
    <x v="0"/>
  </r>
  <r>
    <x v="7"/>
    <x v="14"/>
    <n v="0.16799999999999998"/>
    <x v="0"/>
  </r>
  <r>
    <x v="7"/>
    <x v="2"/>
    <n v="0.16"/>
    <x v="0"/>
  </r>
  <r>
    <x v="7"/>
    <x v="0"/>
    <n v="0"/>
    <x v="0"/>
  </r>
  <r>
    <x v="7"/>
    <x v="15"/>
    <n v="0"/>
    <x v="0"/>
  </r>
  <r>
    <x v="7"/>
    <x v="2"/>
    <n v="0"/>
    <x v="0"/>
  </r>
  <r>
    <x v="8"/>
    <x v="0"/>
    <n v="1602.5"/>
    <x v="0"/>
  </r>
  <r>
    <x v="8"/>
    <x v="1"/>
    <n v="9.6149999999999999E-2"/>
    <x v="0"/>
  </r>
  <r>
    <x v="8"/>
    <x v="2"/>
    <n v="0.1"/>
    <x v="0"/>
  </r>
  <r>
    <x v="8"/>
    <x v="0"/>
    <n v="2403.75"/>
    <x v="0"/>
  </r>
  <r>
    <x v="8"/>
    <x v="3"/>
    <n v="0.14422499999999999"/>
    <x v="0"/>
  </r>
  <r>
    <x v="8"/>
    <x v="2"/>
    <n v="0.15"/>
    <x v="0"/>
  </r>
  <r>
    <x v="8"/>
    <x v="0"/>
    <m/>
    <x v="0"/>
  </r>
  <r>
    <x v="8"/>
    <x v="4"/>
    <m/>
    <x v="0"/>
  </r>
  <r>
    <x v="8"/>
    <x v="2"/>
    <m/>
    <x v="0"/>
  </r>
  <r>
    <x v="8"/>
    <x v="0"/>
    <n v="1602.5"/>
    <x v="0"/>
  </r>
  <r>
    <x v="8"/>
    <x v="5"/>
    <n v="9.6149999999999999E-2"/>
    <x v="0"/>
  </r>
  <r>
    <x v="8"/>
    <x v="2"/>
    <n v="0.1"/>
    <x v="0"/>
  </r>
  <r>
    <x v="8"/>
    <x v="0"/>
    <m/>
    <x v="0"/>
  </r>
  <r>
    <x v="8"/>
    <x v="6"/>
    <m/>
    <x v="0"/>
  </r>
  <r>
    <x v="8"/>
    <x v="2"/>
    <m/>
    <x v="0"/>
  </r>
  <r>
    <x v="8"/>
    <x v="0"/>
    <n v="801.25"/>
    <x v="0"/>
  </r>
  <r>
    <x v="8"/>
    <x v="7"/>
    <n v="4.8075E-2"/>
    <x v="0"/>
  </r>
  <r>
    <x v="8"/>
    <x v="2"/>
    <n v="0.05"/>
    <x v="0"/>
  </r>
  <r>
    <x v="8"/>
    <x v="0"/>
    <n v="875"/>
    <x v="0"/>
  </r>
  <r>
    <x v="8"/>
    <x v="8"/>
    <n v="5.2499999999999998E-2"/>
    <x v="0"/>
  </r>
  <r>
    <x v="8"/>
    <x v="2"/>
    <n v="0.05"/>
    <x v="0"/>
  </r>
  <r>
    <x v="8"/>
    <x v="0"/>
    <n v="875"/>
    <x v="0"/>
  </r>
  <r>
    <x v="8"/>
    <x v="9"/>
    <n v="5.2499999999999998E-2"/>
    <x v="0"/>
  </r>
  <r>
    <x v="8"/>
    <x v="2"/>
    <n v="0.05"/>
    <x v="0"/>
  </r>
  <r>
    <x v="8"/>
    <x v="0"/>
    <n v="875"/>
    <x v="0"/>
  </r>
  <r>
    <x v="8"/>
    <x v="10"/>
    <n v="5.2499999999999998E-2"/>
    <x v="0"/>
  </r>
  <r>
    <x v="8"/>
    <x v="2"/>
    <n v="0.05"/>
    <x v="0"/>
  </r>
  <r>
    <x v="8"/>
    <x v="0"/>
    <n v="320.5"/>
    <x v="0"/>
  </r>
  <r>
    <x v="8"/>
    <x v="11"/>
    <n v="1.9229999999999997E-2"/>
    <x v="0"/>
  </r>
  <r>
    <x v="8"/>
    <x v="2"/>
    <n v="0.02"/>
    <x v="0"/>
  </r>
  <r>
    <x v="8"/>
    <x v="0"/>
    <n v="350"/>
    <x v="0"/>
  </r>
  <r>
    <x v="8"/>
    <x v="12"/>
    <n v="2.0999999999999998E-2"/>
    <x v="0"/>
  </r>
  <r>
    <x v="8"/>
    <x v="2"/>
    <n v="0.02"/>
    <x v="0"/>
  </r>
  <r>
    <x v="8"/>
    <x v="0"/>
    <n v="875"/>
    <x v="0"/>
  </r>
  <r>
    <x v="8"/>
    <x v="13"/>
    <n v="5.2499999999999998E-2"/>
    <x v="0"/>
  </r>
  <r>
    <x v="8"/>
    <x v="2"/>
    <n v="0.05"/>
    <x v="0"/>
  </r>
  <r>
    <x v="8"/>
    <x v="0"/>
    <n v="2800"/>
    <x v="0"/>
  </r>
  <r>
    <x v="8"/>
    <x v="14"/>
    <n v="0.16799999999999998"/>
    <x v="0"/>
  </r>
  <r>
    <x v="8"/>
    <x v="2"/>
    <n v="0.16"/>
    <x v="0"/>
  </r>
  <r>
    <x v="8"/>
    <x v="0"/>
    <n v="0"/>
    <x v="0"/>
  </r>
  <r>
    <x v="8"/>
    <x v="15"/>
    <n v="0"/>
    <x v="0"/>
  </r>
  <r>
    <x v="8"/>
    <x v="2"/>
    <n v="0"/>
    <x v="0"/>
  </r>
  <r>
    <x v="9"/>
    <x v="0"/>
    <n v="1602.5"/>
    <x v="0"/>
  </r>
  <r>
    <x v="9"/>
    <x v="1"/>
    <n v="9.6149999999999999E-2"/>
    <x v="0"/>
  </r>
  <r>
    <x v="9"/>
    <x v="2"/>
    <n v="0.1"/>
    <x v="0"/>
  </r>
  <r>
    <x v="9"/>
    <x v="0"/>
    <n v="2403.75"/>
    <x v="0"/>
  </r>
  <r>
    <x v="9"/>
    <x v="3"/>
    <n v="0.14422499999999999"/>
    <x v="0"/>
  </r>
  <r>
    <x v="9"/>
    <x v="2"/>
    <n v="0.15"/>
    <x v="0"/>
  </r>
  <r>
    <x v="9"/>
    <x v="0"/>
    <m/>
    <x v="0"/>
  </r>
  <r>
    <x v="9"/>
    <x v="4"/>
    <m/>
    <x v="0"/>
  </r>
  <r>
    <x v="9"/>
    <x v="2"/>
    <m/>
    <x v="0"/>
  </r>
  <r>
    <x v="9"/>
    <x v="0"/>
    <n v="1602.5"/>
    <x v="0"/>
  </r>
  <r>
    <x v="9"/>
    <x v="5"/>
    <n v="9.6149999999999999E-2"/>
    <x v="0"/>
  </r>
  <r>
    <x v="9"/>
    <x v="2"/>
    <n v="0.1"/>
    <x v="0"/>
  </r>
  <r>
    <x v="9"/>
    <x v="0"/>
    <m/>
    <x v="0"/>
  </r>
  <r>
    <x v="9"/>
    <x v="6"/>
    <m/>
    <x v="0"/>
  </r>
  <r>
    <x v="9"/>
    <x v="2"/>
    <m/>
    <x v="0"/>
  </r>
  <r>
    <x v="9"/>
    <x v="0"/>
    <n v="801.25"/>
    <x v="0"/>
  </r>
  <r>
    <x v="9"/>
    <x v="7"/>
    <n v="4.8075E-2"/>
    <x v="0"/>
  </r>
  <r>
    <x v="9"/>
    <x v="2"/>
    <n v="0.05"/>
    <x v="0"/>
  </r>
  <r>
    <x v="9"/>
    <x v="0"/>
    <n v="875"/>
    <x v="0"/>
  </r>
  <r>
    <x v="9"/>
    <x v="8"/>
    <n v="5.2499999999999998E-2"/>
    <x v="0"/>
  </r>
  <r>
    <x v="9"/>
    <x v="2"/>
    <n v="0.05"/>
    <x v="0"/>
  </r>
  <r>
    <x v="9"/>
    <x v="0"/>
    <n v="875"/>
    <x v="0"/>
  </r>
  <r>
    <x v="9"/>
    <x v="9"/>
    <n v="5.2499999999999998E-2"/>
    <x v="0"/>
  </r>
  <r>
    <x v="9"/>
    <x v="2"/>
    <n v="0.05"/>
    <x v="0"/>
  </r>
  <r>
    <x v="9"/>
    <x v="0"/>
    <n v="875"/>
    <x v="0"/>
  </r>
  <r>
    <x v="9"/>
    <x v="10"/>
    <n v="5.2499999999999998E-2"/>
    <x v="0"/>
  </r>
  <r>
    <x v="9"/>
    <x v="2"/>
    <n v="0.05"/>
    <x v="0"/>
  </r>
  <r>
    <x v="9"/>
    <x v="0"/>
    <n v="320.5"/>
    <x v="0"/>
  </r>
  <r>
    <x v="9"/>
    <x v="11"/>
    <n v="1.9229999999999997E-2"/>
    <x v="0"/>
  </r>
  <r>
    <x v="9"/>
    <x v="2"/>
    <n v="0.02"/>
    <x v="0"/>
  </r>
  <r>
    <x v="9"/>
    <x v="0"/>
    <n v="350"/>
    <x v="0"/>
  </r>
  <r>
    <x v="9"/>
    <x v="12"/>
    <n v="2.0999999999999998E-2"/>
    <x v="0"/>
  </r>
  <r>
    <x v="9"/>
    <x v="2"/>
    <n v="0.02"/>
    <x v="0"/>
  </r>
  <r>
    <x v="9"/>
    <x v="0"/>
    <n v="875"/>
    <x v="0"/>
  </r>
  <r>
    <x v="9"/>
    <x v="13"/>
    <n v="5.2499999999999998E-2"/>
    <x v="0"/>
  </r>
  <r>
    <x v="9"/>
    <x v="2"/>
    <n v="0.05"/>
    <x v="0"/>
  </r>
  <r>
    <x v="9"/>
    <x v="0"/>
    <n v="2800"/>
    <x v="0"/>
  </r>
  <r>
    <x v="9"/>
    <x v="14"/>
    <n v="0.16799999999999998"/>
    <x v="0"/>
  </r>
  <r>
    <x v="9"/>
    <x v="2"/>
    <n v="0.16"/>
    <x v="0"/>
  </r>
  <r>
    <x v="9"/>
    <x v="0"/>
    <n v="0"/>
    <x v="0"/>
  </r>
  <r>
    <x v="9"/>
    <x v="15"/>
    <n v="0"/>
    <x v="0"/>
  </r>
  <r>
    <x v="9"/>
    <x v="2"/>
    <n v="0"/>
    <x v="0"/>
  </r>
  <r>
    <x v="10"/>
    <x v="0"/>
    <n v="1602.5"/>
    <x v="0"/>
  </r>
  <r>
    <x v="10"/>
    <x v="1"/>
    <n v="9.6149999999999999E-2"/>
    <x v="0"/>
  </r>
  <r>
    <x v="10"/>
    <x v="2"/>
    <n v="0.1"/>
    <x v="0"/>
  </r>
  <r>
    <x v="10"/>
    <x v="0"/>
    <n v="2403.75"/>
    <x v="0"/>
  </r>
  <r>
    <x v="10"/>
    <x v="3"/>
    <n v="0.14422499999999999"/>
    <x v="0"/>
  </r>
  <r>
    <x v="10"/>
    <x v="2"/>
    <n v="0.15"/>
    <x v="0"/>
  </r>
  <r>
    <x v="10"/>
    <x v="0"/>
    <m/>
    <x v="0"/>
  </r>
  <r>
    <x v="10"/>
    <x v="4"/>
    <m/>
    <x v="0"/>
  </r>
  <r>
    <x v="10"/>
    <x v="2"/>
    <m/>
    <x v="0"/>
  </r>
  <r>
    <x v="10"/>
    <x v="0"/>
    <n v="1602.5"/>
    <x v="0"/>
  </r>
  <r>
    <x v="10"/>
    <x v="5"/>
    <n v="9.6149999999999999E-2"/>
    <x v="0"/>
  </r>
  <r>
    <x v="10"/>
    <x v="2"/>
    <n v="0.1"/>
    <x v="0"/>
  </r>
  <r>
    <x v="10"/>
    <x v="0"/>
    <m/>
    <x v="0"/>
  </r>
  <r>
    <x v="10"/>
    <x v="6"/>
    <m/>
    <x v="0"/>
  </r>
  <r>
    <x v="10"/>
    <x v="2"/>
    <m/>
    <x v="0"/>
  </r>
  <r>
    <x v="10"/>
    <x v="0"/>
    <n v="801.25"/>
    <x v="0"/>
  </r>
  <r>
    <x v="10"/>
    <x v="7"/>
    <n v="4.8075E-2"/>
    <x v="0"/>
  </r>
  <r>
    <x v="10"/>
    <x v="2"/>
    <n v="0.05"/>
    <x v="0"/>
  </r>
  <r>
    <x v="10"/>
    <x v="0"/>
    <n v="875"/>
    <x v="0"/>
  </r>
  <r>
    <x v="10"/>
    <x v="8"/>
    <n v="5.2499999999999998E-2"/>
    <x v="0"/>
  </r>
  <r>
    <x v="10"/>
    <x v="2"/>
    <n v="0.05"/>
    <x v="0"/>
  </r>
  <r>
    <x v="10"/>
    <x v="0"/>
    <n v="875"/>
    <x v="0"/>
  </r>
  <r>
    <x v="10"/>
    <x v="9"/>
    <n v="5.2499999999999998E-2"/>
    <x v="0"/>
  </r>
  <r>
    <x v="10"/>
    <x v="2"/>
    <n v="0.05"/>
    <x v="0"/>
  </r>
  <r>
    <x v="10"/>
    <x v="0"/>
    <n v="875"/>
    <x v="0"/>
  </r>
  <r>
    <x v="10"/>
    <x v="10"/>
    <n v="5.2499999999999998E-2"/>
    <x v="0"/>
  </r>
  <r>
    <x v="10"/>
    <x v="2"/>
    <n v="0.05"/>
    <x v="0"/>
  </r>
  <r>
    <x v="10"/>
    <x v="0"/>
    <n v="320.5"/>
    <x v="0"/>
  </r>
  <r>
    <x v="10"/>
    <x v="11"/>
    <n v="1.9229999999999997E-2"/>
    <x v="0"/>
  </r>
  <r>
    <x v="10"/>
    <x v="2"/>
    <n v="0.02"/>
    <x v="0"/>
  </r>
  <r>
    <x v="10"/>
    <x v="0"/>
    <n v="350"/>
    <x v="0"/>
  </r>
  <r>
    <x v="10"/>
    <x v="12"/>
    <n v="2.0999999999999998E-2"/>
    <x v="0"/>
  </r>
  <r>
    <x v="10"/>
    <x v="2"/>
    <n v="0.02"/>
    <x v="0"/>
  </r>
  <r>
    <x v="10"/>
    <x v="0"/>
    <n v="875"/>
    <x v="0"/>
  </r>
  <r>
    <x v="10"/>
    <x v="13"/>
    <n v="5.2499999999999998E-2"/>
    <x v="0"/>
  </r>
  <r>
    <x v="10"/>
    <x v="2"/>
    <n v="0.05"/>
    <x v="0"/>
  </r>
  <r>
    <x v="10"/>
    <x v="0"/>
    <n v="2800"/>
    <x v="0"/>
  </r>
  <r>
    <x v="10"/>
    <x v="14"/>
    <n v="0.16799999999999998"/>
    <x v="0"/>
  </r>
  <r>
    <x v="10"/>
    <x v="2"/>
    <n v="0.16"/>
    <x v="0"/>
  </r>
  <r>
    <x v="10"/>
    <x v="0"/>
    <n v="0"/>
    <x v="0"/>
  </r>
  <r>
    <x v="10"/>
    <x v="15"/>
    <n v="0"/>
    <x v="0"/>
  </r>
  <r>
    <x v="10"/>
    <x v="2"/>
    <n v="0"/>
    <x v="0"/>
  </r>
  <r>
    <x v="11"/>
    <x v="0"/>
    <n v="1602.5"/>
    <x v="0"/>
  </r>
  <r>
    <x v="11"/>
    <x v="1"/>
    <n v="9.6149999999999999E-2"/>
    <x v="0"/>
  </r>
  <r>
    <x v="11"/>
    <x v="2"/>
    <n v="0.1"/>
    <x v="0"/>
  </r>
  <r>
    <x v="11"/>
    <x v="0"/>
    <n v="2403.75"/>
    <x v="0"/>
  </r>
  <r>
    <x v="11"/>
    <x v="3"/>
    <n v="0.14422499999999999"/>
    <x v="0"/>
  </r>
  <r>
    <x v="11"/>
    <x v="2"/>
    <n v="0.15"/>
    <x v="0"/>
  </r>
  <r>
    <x v="11"/>
    <x v="0"/>
    <m/>
    <x v="0"/>
  </r>
  <r>
    <x v="11"/>
    <x v="4"/>
    <m/>
    <x v="0"/>
  </r>
  <r>
    <x v="11"/>
    <x v="2"/>
    <m/>
    <x v="0"/>
  </r>
  <r>
    <x v="11"/>
    <x v="0"/>
    <n v="1602.5"/>
    <x v="0"/>
  </r>
  <r>
    <x v="11"/>
    <x v="5"/>
    <n v="9.6149999999999999E-2"/>
    <x v="0"/>
  </r>
  <r>
    <x v="11"/>
    <x v="2"/>
    <n v="0.1"/>
    <x v="0"/>
  </r>
  <r>
    <x v="11"/>
    <x v="0"/>
    <m/>
    <x v="0"/>
  </r>
  <r>
    <x v="11"/>
    <x v="6"/>
    <m/>
    <x v="0"/>
  </r>
  <r>
    <x v="11"/>
    <x v="2"/>
    <m/>
    <x v="0"/>
  </r>
  <r>
    <x v="11"/>
    <x v="0"/>
    <n v="801.25"/>
    <x v="0"/>
  </r>
  <r>
    <x v="11"/>
    <x v="7"/>
    <n v="4.8075E-2"/>
    <x v="0"/>
  </r>
  <r>
    <x v="11"/>
    <x v="2"/>
    <n v="0.05"/>
    <x v="0"/>
  </r>
  <r>
    <x v="11"/>
    <x v="0"/>
    <n v="875"/>
    <x v="0"/>
  </r>
  <r>
    <x v="11"/>
    <x v="8"/>
    <n v="5.2499999999999998E-2"/>
    <x v="0"/>
  </r>
  <r>
    <x v="11"/>
    <x v="2"/>
    <n v="0.05"/>
    <x v="0"/>
  </r>
  <r>
    <x v="11"/>
    <x v="0"/>
    <n v="875"/>
    <x v="0"/>
  </r>
  <r>
    <x v="11"/>
    <x v="9"/>
    <n v="5.2499999999999998E-2"/>
    <x v="0"/>
  </r>
  <r>
    <x v="11"/>
    <x v="2"/>
    <n v="0.05"/>
    <x v="0"/>
  </r>
  <r>
    <x v="11"/>
    <x v="0"/>
    <n v="875"/>
    <x v="0"/>
  </r>
  <r>
    <x v="11"/>
    <x v="10"/>
    <n v="5.2499999999999998E-2"/>
    <x v="0"/>
  </r>
  <r>
    <x v="11"/>
    <x v="2"/>
    <n v="0.05"/>
    <x v="0"/>
  </r>
  <r>
    <x v="11"/>
    <x v="0"/>
    <n v="320.5"/>
    <x v="0"/>
  </r>
  <r>
    <x v="11"/>
    <x v="11"/>
    <n v="1.9229999999999997E-2"/>
    <x v="0"/>
  </r>
  <r>
    <x v="11"/>
    <x v="2"/>
    <n v="0.02"/>
    <x v="0"/>
  </r>
  <r>
    <x v="11"/>
    <x v="0"/>
    <n v="350"/>
    <x v="0"/>
  </r>
  <r>
    <x v="11"/>
    <x v="12"/>
    <n v="2.0999999999999998E-2"/>
    <x v="0"/>
  </r>
  <r>
    <x v="11"/>
    <x v="2"/>
    <n v="0.02"/>
    <x v="0"/>
  </r>
  <r>
    <x v="11"/>
    <x v="0"/>
    <n v="875"/>
    <x v="0"/>
  </r>
  <r>
    <x v="11"/>
    <x v="13"/>
    <n v="5.2499999999999998E-2"/>
    <x v="0"/>
  </r>
  <r>
    <x v="11"/>
    <x v="2"/>
    <n v="0.05"/>
    <x v="0"/>
  </r>
  <r>
    <x v="11"/>
    <x v="0"/>
    <n v="2800"/>
    <x v="0"/>
  </r>
  <r>
    <x v="11"/>
    <x v="14"/>
    <n v="0.16799999999999998"/>
    <x v="0"/>
  </r>
  <r>
    <x v="11"/>
    <x v="2"/>
    <n v="0.16"/>
    <x v="0"/>
  </r>
  <r>
    <x v="11"/>
    <x v="0"/>
    <n v="0"/>
    <x v="0"/>
  </r>
  <r>
    <x v="11"/>
    <x v="15"/>
    <n v="0"/>
    <x v="0"/>
  </r>
  <r>
    <x v="11"/>
    <x v="2"/>
    <n v="0"/>
    <x v="0"/>
  </r>
  <r>
    <x v="12"/>
    <x v="0"/>
    <n v="1602.5"/>
    <x v="0"/>
  </r>
  <r>
    <x v="12"/>
    <x v="1"/>
    <n v="9.6149999999999999E-2"/>
    <x v="0"/>
  </r>
  <r>
    <x v="12"/>
    <x v="2"/>
    <n v="0.1"/>
    <x v="0"/>
  </r>
  <r>
    <x v="12"/>
    <x v="0"/>
    <n v="2403.75"/>
    <x v="0"/>
  </r>
  <r>
    <x v="12"/>
    <x v="3"/>
    <n v="0.14422499999999999"/>
    <x v="0"/>
  </r>
  <r>
    <x v="12"/>
    <x v="2"/>
    <n v="0.15"/>
    <x v="0"/>
  </r>
  <r>
    <x v="12"/>
    <x v="0"/>
    <m/>
    <x v="0"/>
  </r>
  <r>
    <x v="12"/>
    <x v="4"/>
    <m/>
    <x v="0"/>
  </r>
  <r>
    <x v="12"/>
    <x v="2"/>
    <m/>
    <x v="0"/>
  </r>
  <r>
    <x v="12"/>
    <x v="0"/>
    <n v="1602.5"/>
    <x v="0"/>
  </r>
  <r>
    <x v="12"/>
    <x v="5"/>
    <n v="9.6149999999999999E-2"/>
    <x v="0"/>
  </r>
  <r>
    <x v="12"/>
    <x v="2"/>
    <n v="0.1"/>
    <x v="0"/>
  </r>
  <r>
    <x v="12"/>
    <x v="0"/>
    <m/>
    <x v="0"/>
  </r>
  <r>
    <x v="12"/>
    <x v="6"/>
    <m/>
    <x v="0"/>
  </r>
  <r>
    <x v="12"/>
    <x v="2"/>
    <m/>
    <x v="0"/>
  </r>
  <r>
    <x v="12"/>
    <x v="0"/>
    <n v="801.25"/>
    <x v="0"/>
  </r>
  <r>
    <x v="12"/>
    <x v="7"/>
    <n v="4.8075E-2"/>
    <x v="0"/>
  </r>
  <r>
    <x v="12"/>
    <x v="2"/>
    <n v="0.05"/>
    <x v="0"/>
  </r>
  <r>
    <x v="12"/>
    <x v="0"/>
    <n v="875"/>
    <x v="0"/>
  </r>
  <r>
    <x v="12"/>
    <x v="8"/>
    <n v="5.2499999999999998E-2"/>
    <x v="0"/>
  </r>
  <r>
    <x v="12"/>
    <x v="2"/>
    <n v="0.05"/>
    <x v="0"/>
  </r>
  <r>
    <x v="12"/>
    <x v="0"/>
    <n v="875"/>
    <x v="0"/>
  </r>
  <r>
    <x v="12"/>
    <x v="9"/>
    <n v="5.2499999999999998E-2"/>
    <x v="0"/>
  </r>
  <r>
    <x v="12"/>
    <x v="2"/>
    <n v="0.05"/>
    <x v="0"/>
  </r>
  <r>
    <x v="12"/>
    <x v="0"/>
    <n v="875"/>
    <x v="0"/>
  </r>
  <r>
    <x v="12"/>
    <x v="10"/>
    <n v="5.2499999999999998E-2"/>
    <x v="0"/>
  </r>
  <r>
    <x v="12"/>
    <x v="2"/>
    <n v="0.05"/>
    <x v="0"/>
  </r>
  <r>
    <x v="12"/>
    <x v="0"/>
    <n v="320.5"/>
    <x v="0"/>
  </r>
  <r>
    <x v="12"/>
    <x v="11"/>
    <n v="1.9229999999999997E-2"/>
    <x v="0"/>
  </r>
  <r>
    <x v="12"/>
    <x v="2"/>
    <n v="0.02"/>
    <x v="0"/>
  </r>
  <r>
    <x v="12"/>
    <x v="0"/>
    <n v="350"/>
    <x v="0"/>
  </r>
  <r>
    <x v="12"/>
    <x v="12"/>
    <n v="2.0999999999999998E-2"/>
    <x v="0"/>
  </r>
  <r>
    <x v="12"/>
    <x v="2"/>
    <n v="0.02"/>
    <x v="0"/>
  </r>
  <r>
    <x v="12"/>
    <x v="0"/>
    <n v="875"/>
    <x v="0"/>
  </r>
  <r>
    <x v="12"/>
    <x v="13"/>
    <n v="5.2499999999999998E-2"/>
    <x v="0"/>
  </r>
  <r>
    <x v="12"/>
    <x v="2"/>
    <n v="0.05"/>
    <x v="0"/>
  </r>
  <r>
    <x v="12"/>
    <x v="0"/>
    <n v="2800"/>
    <x v="0"/>
  </r>
  <r>
    <x v="12"/>
    <x v="14"/>
    <n v="0.16799999999999998"/>
    <x v="0"/>
  </r>
  <r>
    <x v="12"/>
    <x v="2"/>
    <n v="0.16"/>
    <x v="0"/>
  </r>
  <r>
    <x v="12"/>
    <x v="0"/>
    <n v="0"/>
    <x v="0"/>
  </r>
  <r>
    <x v="12"/>
    <x v="15"/>
    <n v="0"/>
    <x v="0"/>
  </r>
  <r>
    <x v="12"/>
    <x v="2"/>
    <n v="0"/>
    <x v="0"/>
  </r>
  <r>
    <x v="13"/>
    <x v="0"/>
    <n v="9615"/>
    <x v="0"/>
  </r>
  <r>
    <x v="13"/>
    <x v="1"/>
    <m/>
    <x v="0"/>
  </r>
  <r>
    <x v="13"/>
    <x v="2"/>
    <n v="9.9999999999999992E-2"/>
    <x v="0"/>
  </r>
  <r>
    <x v="13"/>
    <x v="0"/>
    <n v="14422.5"/>
    <x v="0"/>
  </r>
  <r>
    <x v="13"/>
    <x v="3"/>
    <m/>
    <x v="0"/>
  </r>
  <r>
    <x v="13"/>
    <x v="2"/>
    <n v="0.15"/>
    <x v="0"/>
  </r>
  <r>
    <x v="13"/>
    <x v="0"/>
    <m/>
    <x v="0"/>
  </r>
  <r>
    <x v="13"/>
    <x v="4"/>
    <m/>
    <x v="0"/>
  </r>
  <r>
    <x v="13"/>
    <x v="2"/>
    <m/>
    <x v="0"/>
  </r>
  <r>
    <x v="13"/>
    <x v="0"/>
    <n v="9615"/>
    <x v="0"/>
  </r>
  <r>
    <x v="13"/>
    <x v="5"/>
    <m/>
    <x v="0"/>
  </r>
  <r>
    <x v="13"/>
    <x v="2"/>
    <n v="9.9999999999999992E-2"/>
    <x v="0"/>
  </r>
  <r>
    <x v="13"/>
    <x v="0"/>
    <m/>
    <x v="0"/>
  </r>
  <r>
    <x v="13"/>
    <x v="6"/>
    <m/>
    <x v="0"/>
  </r>
  <r>
    <x v="13"/>
    <x v="2"/>
    <m/>
    <x v="0"/>
  </r>
  <r>
    <x v="13"/>
    <x v="0"/>
    <n v="4807.5"/>
    <x v="0"/>
  </r>
  <r>
    <x v="13"/>
    <x v="7"/>
    <m/>
    <x v="0"/>
  </r>
  <r>
    <x v="13"/>
    <x v="2"/>
    <n v="4.9999999999999996E-2"/>
    <x v="0"/>
  </r>
  <r>
    <x v="13"/>
    <x v="0"/>
    <n v="5250"/>
    <x v="0"/>
  </r>
  <r>
    <x v="13"/>
    <x v="8"/>
    <m/>
    <x v="0"/>
  </r>
  <r>
    <x v="13"/>
    <x v="2"/>
    <n v="4.9999999999999996E-2"/>
    <x v="0"/>
  </r>
  <r>
    <x v="13"/>
    <x v="0"/>
    <n v="5250"/>
    <x v="0"/>
  </r>
  <r>
    <x v="13"/>
    <x v="9"/>
    <m/>
    <x v="0"/>
  </r>
  <r>
    <x v="13"/>
    <x v="2"/>
    <n v="4.9999999999999996E-2"/>
    <x v="0"/>
  </r>
  <r>
    <x v="13"/>
    <x v="0"/>
    <n v="5250"/>
    <x v="0"/>
  </r>
  <r>
    <x v="13"/>
    <x v="10"/>
    <m/>
    <x v="0"/>
  </r>
  <r>
    <x v="13"/>
    <x v="2"/>
    <n v="4.9999999999999996E-2"/>
    <x v="0"/>
  </r>
  <r>
    <x v="13"/>
    <x v="0"/>
    <n v="1923"/>
    <x v="0"/>
  </r>
  <r>
    <x v="13"/>
    <x v="11"/>
    <m/>
    <x v="0"/>
  </r>
  <r>
    <x v="13"/>
    <x v="2"/>
    <n v="0.02"/>
    <x v="0"/>
  </r>
  <r>
    <x v="13"/>
    <x v="0"/>
    <n v="2100"/>
    <x v="0"/>
  </r>
  <r>
    <x v="13"/>
    <x v="12"/>
    <m/>
    <x v="0"/>
  </r>
  <r>
    <x v="13"/>
    <x v="2"/>
    <n v="0.02"/>
    <x v="0"/>
  </r>
  <r>
    <x v="13"/>
    <x v="0"/>
    <n v="5250"/>
    <x v="0"/>
  </r>
  <r>
    <x v="13"/>
    <x v="13"/>
    <m/>
    <x v="0"/>
  </r>
  <r>
    <x v="13"/>
    <x v="2"/>
    <n v="4.9999999999999996E-2"/>
    <x v="0"/>
  </r>
  <r>
    <x v="13"/>
    <x v="0"/>
    <n v="16800"/>
    <x v="0"/>
  </r>
  <r>
    <x v="13"/>
    <x v="14"/>
    <m/>
    <x v="0"/>
  </r>
  <r>
    <x v="13"/>
    <x v="2"/>
    <n v="0.16"/>
    <x v="0"/>
  </r>
  <r>
    <x v="13"/>
    <x v="0"/>
    <n v="0"/>
    <x v="0"/>
  </r>
  <r>
    <x v="13"/>
    <x v="15"/>
    <m/>
    <x v="0"/>
  </r>
  <r>
    <x v="13"/>
    <x v="2"/>
    <n v="0"/>
    <x v="0"/>
  </r>
  <r>
    <x v="14"/>
    <x v="0"/>
    <n v="19230"/>
    <x v="0"/>
  </r>
  <r>
    <x v="14"/>
    <x v="1"/>
    <m/>
    <x v="0"/>
  </r>
  <r>
    <x v="14"/>
    <x v="2"/>
    <n v="9.9999999999999992E-2"/>
    <x v="0"/>
  </r>
  <r>
    <x v="14"/>
    <x v="0"/>
    <n v="28845"/>
    <x v="0"/>
  </r>
  <r>
    <x v="14"/>
    <x v="3"/>
    <m/>
    <x v="0"/>
  </r>
  <r>
    <x v="14"/>
    <x v="2"/>
    <n v="0.15"/>
    <x v="0"/>
  </r>
  <r>
    <x v="14"/>
    <x v="0"/>
    <m/>
    <x v="0"/>
  </r>
  <r>
    <x v="14"/>
    <x v="4"/>
    <m/>
    <x v="0"/>
  </r>
  <r>
    <x v="14"/>
    <x v="2"/>
    <m/>
    <x v="0"/>
  </r>
  <r>
    <x v="14"/>
    <x v="0"/>
    <n v="19230"/>
    <x v="0"/>
  </r>
  <r>
    <x v="14"/>
    <x v="5"/>
    <m/>
    <x v="0"/>
  </r>
  <r>
    <x v="14"/>
    <x v="2"/>
    <n v="9.9999999999999992E-2"/>
    <x v="0"/>
  </r>
  <r>
    <x v="14"/>
    <x v="0"/>
    <m/>
    <x v="0"/>
  </r>
  <r>
    <x v="14"/>
    <x v="6"/>
    <m/>
    <x v="0"/>
  </r>
  <r>
    <x v="14"/>
    <x v="2"/>
    <m/>
    <x v="0"/>
  </r>
  <r>
    <x v="14"/>
    <x v="0"/>
    <n v="9615"/>
    <x v="0"/>
  </r>
  <r>
    <x v="14"/>
    <x v="7"/>
    <m/>
    <x v="0"/>
  </r>
  <r>
    <x v="14"/>
    <x v="2"/>
    <n v="4.9999999999999996E-2"/>
    <x v="0"/>
  </r>
  <r>
    <x v="14"/>
    <x v="0"/>
    <n v="10500"/>
    <x v="0"/>
  </r>
  <r>
    <x v="14"/>
    <x v="8"/>
    <m/>
    <x v="0"/>
  </r>
  <r>
    <x v="14"/>
    <x v="2"/>
    <n v="4.9999999999999996E-2"/>
    <x v="0"/>
  </r>
  <r>
    <x v="14"/>
    <x v="0"/>
    <n v="10500"/>
    <x v="0"/>
  </r>
  <r>
    <x v="14"/>
    <x v="9"/>
    <m/>
    <x v="0"/>
  </r>
  <r>
    <x v="14"/>
    <x v="2"/>
    <n v="4.9999999999999996E-2"/>
    <x v="0"/>
  </r>
  <r>
    <x v="14"/>
    <x v="0"/>
    <n v="10500"/>
    <x v="0"/>
  </r>
  <r>
    <x v="14"/>
    <x v="10"/>
    <m/>
    <x v="0"/>
  </r>
  <r>
    <x v="14"/>
    <x v="2"/>
    <n v="4.9999999999999996E-2"/>
    <x v="0"/>
  </r>
  <r>
    <x v="14"/>
    <x v="0"/>
    <n v="3846"/>
    <x v="0"/>
  </r>
  <r>
    <x v="14"/>
    <x v="11"/>
    <m/>
    <x v="0"/>
  </r>
  <r>
    <x v="14"/>
    <x v="2"/>
    <n v="0.02"/>
    <x v="0"/>
  </r>
  <r>
    <x v="14"/>
    <x v="0"/>
    <n v="4200"/>
    <x v="0"/>
  </r>
  <r>
    <x v="14"/>
    <x v="12"/>
    <m/>
    <x v="0"/>
  </r>
  <r>
    <x v="14"/>
    <x v="2"/>
    <n v="0.02"/>
    <x v="0"/>
  </r>
  <r>
    <x v="14"/>
    <x v="0"/>
    <n v="10500"/>
    <x v="0"/>
  </r>
  <r>
    <x v="14"/>
    <x v="13"/>
    <m/>
    <x v="0"/>
  </r>
  <r>
    <x v="14"/>
    <x v="2"/>
    <n v="4.9999999999999996E-2"/>
    <x v="0"/>
  </r>
  <r>
    <x v="14"/>
    <x v="0"/>
    <n v="33600"/>
    <x v="0"/>
  </r>
  <r>
    <x v="14"/>
    <x v="14"/>
    <m/>
    <x v="0"/>
  </r>
  <r>
    <x v="14"/>
    <x v="2"/>
    <n v="0.16"/>
    <x v="0"/>
  </r>
  <r>
    <x v="14"/>
    <x v="0"/>
    <n v="0"/>
    <x v="0"/>
  </r>
  <r>
    <x v="14"/>
    <x v="15"/>
    <m/>
    <x v="0"/>
  </r>
  <r>
    <x v="14"/>
    <x v="2"/>
    <n v="0"/>
    <x v="0"/>
  </r>
  <r>
    <x v="15"/>
    <x v="0"/>
    <n v="1602.5"/>
    <x v="0"/>
  </r>
  <r>
    <x v="15"/>
    <x v="1"/>
    <n v="6.4100000000000004E-2"/>
    <x v="0"/>
  </r>
  <r>
    <x v="15"/>
    <x v="2"/>
    <n v="0.1"/>
    <x v="0"/>
  </r>
  <r>
    <x v="15"/>
    <x v="0"/>
    <m/>
    <x v="0"/>
  </r>
  <r>
    <x v="15"/>
    <x v="3"/>
    <m/>
    <x v="0"/>
  </r>
  <r>
    <x v="15"/>
    <x v="2"/>
    <m/>
    <x v="0"/>
  </r>
  <r>
    <x v="15"/>
    <x v="0"/>
    <n v="2403.75"/>
    <x v="0"/>
  </r>
  <r>
    <x v="15"/>
    <x v="4"/>
    <n v="9.6149999999999999E-2"/>
    <x v="0"/>
  </r>
  <r>
    <x v="15"/>
    <x v="2"/>
    <n v="0.15"/>
    <x v="0"/>
  </r>
  <r>
    <x v="15"/>
    <x v="0"/>
    <m/>
    <x v="0"/>
  </r>
  <r>
    <x v="15"/>
    <x v="5"/>
    <m/>
    <x v="0"/>
  </r>
  <r>
    <x v="15"/>
    <x v="2"/>
    <m/>
    <x v="0"/>
  </r>
  <r>
    <x v="15"/>
    <x v="0"/>
    <n v="1602.5"/>
    <x v="0"/>
  </r>
  <r>
    <x v="15"/>
    <x v="6"/>
    <n v="6.4100000000000004E-2"/>
    <x v="0"/>
  </r>
  <r>
    <x v="15"/>
    <x v="2"/>
    <n v="0.1"/>
    <x v="0"/>
  </r>
  <r>
    <x v="15"/>
    <x v="0"/>
    <n v="801.25"/>
    <x v="0"/>
  </r>
  <r>
    <x v="15"/>
    <x v="7"/>
    <n v="3.2050000000000002E-2"/>
    <x v="0"/>
  </r>
  <r>
    <x v="15"/>
    <x v="2"/>
    <n v="0.05"/>
    <x v="0"/>
  </r>
  <r>
    <x v="15"/>
    <x v="0"/>
    <n v="1291.67"/>
    <x v="0"/>
  </r>
  <r>
    <x v="15"/>
    <x v="8"/>
    <n v="5.1666800000000006E-2"/>
    <x v="0"/>
  </r>
  <r>
    <x v="15"/>
    <x v="2"/>
    <n v="0.05"/>
    <x v="0"/>
  </r>
  <r>
    <x v="15"/>
    <x v="0"/>
    <n v="1291.67"/>
    <x v="0"/>
  </r>
  <r>
    <x v="15"/>
    <x v="9"/>
    <n v="5.1666800000000006E-2"/>
    <x v="0"/>
  </r>
  <r>
    <x v="15"/>
    <x v="2"/>
    <n v="0.05"/>
    <x v="0"/>
  </r>
  <r>
    <x v="15"/>
    <x v="0"/>
    <n v="1291.67"/>
    <x v="0"/>
  </r>
  <r>
    <x v="15"/>
    <x v="10"/>
    <n v="5.1666800000000006E-2"/>
    <x v="0"/>
  </r>
  <r>
    <x v="15"/>
    <x v="2"/>
    <n v="0.05"/>
    <x v="0"/>
  </r>
  <r>
    <x v="15"/>
    <x v="0"/>
    <n v="320.5"/>
    <x v="0"/>
  </r>
  <r>
    <x v="15"/>
    <x v="11"/>
    <n v="1.282E-2"/>
    <x v="0"/>
  </r>
  <r>
    <x v="15"/>
    <x v="2"/>
    <n v="0.02"/>
    <x v="0"/>
  </r>
  <r>
    <x v="15"/>
    <x v="0"/>
    <n v="516.66999999999996"/>
    <x v="0"/>
  </r>
  <r>
    <x v="15"/>
    <x v="12"/>
    <n v="2.0666799999999999E-2"/>
    <x v="0"/>
  </r>
  <r>
    <x v="15"/>
    <x v="2"/>
    <n v="0.02"/>
    <x v="0"/>
  </r>
  <r>
    <x v="15"/>
    <x v="0"/>
    <n v="1291.67"/>
    <x v="0"/>
  </r>
  <r>
    <x v="15"/>
    <x v="13"/>
    <n v="5.1666800000000006E-2"/>
    <x v="0"/>
  </r>
  <r>
    <x v="15"/>
    <x v="2"/>
    <n v="0.05"/>
    <x v="0"/>
  </r>
  <r>
    <x v="15"/>
    <x v="0"/>
    <n v="4133.33"/>
    <x v="0"/>
  </r>
  <r>
    <x v="15"/>
    <x v="14"/>
    <n v="0.16533319999999999"/>
    <x v="0"/>
  </r>
  <r>
    <x v="15"/>
    <x v="2"/>
    <n v="0.16"/>
    <x v="0"/>
  </r>
  <r>
    <x v="15"/>
    <x v="0"/>
    <n v="0"/>
    <x v="0"/>
  </r>
  <r>
    <x v="15"/>
    <x v="15"/>
    <n v="0"/>
    <x v="0"/>
  </r>
  <r>
    <x v="15"/>
    <x v="2"/>
    <n v="0"/>
    <x v="0"/>
  </r>
  <r>
    <x v="16"/>
    <x v="0"/>
    <n v="1602.5"/>
    <x v="0"/>
  </r>
  <r>
    <x v="16"/>
    <x v="1"/>
    <n v="6.4100000000000004E-2"/>
    <x v="0"/>
  </r>
  <r>
    <x v="16"/>
    <x v="2"/>
    <n v="0.1"/>
    <x v="0"/>
  </r>
  <r>
    <x v="16"/>
    <x v="0"/>
    <m/>
    <x v="0"/>
  </r>
  <r>
    <x v="16"/>
    <x v="3"/>
    <m/>
    <x v="0"/>
  </r>
  <r>
    <x v="16"/>
    <x v="2"/>
    <m/>
    <x v="0"/>
  </r>
  <r>
    <x v="16"/>
    <x v="0"/>
    <n v="2403.75"/>
    <x v="0"/>
  </r>
  <r>
    <x v="16"/>
    <x v="4"/>
    <n v="9.6149999999999999E-2"/>
    <x v="0"/>
  </r>
  <r>
    <x v="16"/>
    <x v="2"/>
    <n v="0.15"/>
    <x v="0"/>
  </r>
  <r>
    <x v="16"/>
    <x v="0"/>
    <m/>
    <x v="0"/>
  </r>
  <r>
    <x v="16"/>
    <x v="5"/>
    <m/>
    <x v="0"/>
  </r>
  <r>
    <x v="16"/>
    <x v="2"/>
    <m/>
    <x v="0"/>
  </r>
  <r>
    <x v="16"/>
    <x v="0"/>
    <n v="1602.5"/>
    <x v="0"/>
  </r>
  <r>
    <x v="16"/>
    <x v="6"/>
    <n v="6.4100000000000004E-2"/>
    <x v="0"/>
  </r>
  <r>
    <x v="16"/>
    <x v="2"/>
    <n v="0.1"/>
    <x v="0"/>
  </r>
  <r>
    <x v="16"/>
    <x v="0"/>
    <n v="801.25"/>
    <x v="0"/>
  </r>
  <r>
    <x v="16"/>
    <x v="7"/>
    <n v="3.2050000000000002E-2"/>
    <x v="0"/>
  </r>
  <r>
    <x v="16"/>
    <x v="2"/>
    <n v="0.05"/>
    <x v="0"/>
  </r>
  <r>
    <x v="16"/>
    <x v="0"/>
    <n v="1291.67"/>
    <x v="0"/>
  </r>
  <r>
    <x v="16"/>
    <x v="8"/>
    <n v="5.1666800000000006E-2"/>
    <x v="0"/>
  </r>
  <r>
    <x v="16"/>
    <x v="2"/>
    <n v="0.05"/>
    <x v="0"/>
  </r>
  <r>
    <x v="16"/>
    <x v="0"/>
    <n v="1291.67"/>
    <x v="0"/>
  </r>
  <r>
    <x v="16"/>
    <x v="9"/>
    <n v="5.1666800000000006E-2"/>
    <x v="0"/>
  </r>
  <r>
    <x v="16"/>
    <x v="2"/>
    <n v="0.05"/>
    <x v="0"/>
  </r>
  <r>
    <x v="16"/>
    <x v="0"/>
    <n v="1291.67"/>
    <x v="0"/>
  </r>
  <r>
    <x v="16"/>
    <x v="10"/>
    <n v="5.1666800000000006E-2"/>
    <x v="0"/>
  </r>
  <r>
    <x v="16"/>
    <x v="2"/>
    <n v="0.05"/>
    <x v="0"/>
  </r>
  <r>
    <x v="16"/>
    <x v="0"/>
    <n v="320.5"/>
    <x v="0"/>
  </r>
  <r>
    <x v="16"/>
    <x v="11"/>
    <n v="1.282E-2"/>
    <x v="0"/>
  </r>
  <r>
    <x v="16"/>
    <x v="2"/>
    <n v="0.02"/>
    <x v="0"/>
  </r>
  <r>
    <x v="16"/>
    <x v="0"/>
    <n v="516.66999999999996"/>
    <x v="0"/>
  </r>
  <r>
    <x v="16"/>
    <x v="12"/>
    <n v="2.0666799999999999E-2"/>
    <x v="0"/>
  </r>
  <r>
    <x v="16"/>
    <x v="2"/>
    <n v="0.02"/>
    <x v="0"/>
  </r>
  <r>
    <x v="16"/>
    <x v="0"/>
    <n v="1291.67"/>
    <x v="0"/>
  </r>
  <r>
    <x v="16"/>
    <x v="13"/>
    <n v="5.1666800000000006E-2"/>
    <x v="0"/>
  </r>
  <r>
    <x v="16"/>
    <x v="2"/>
    <n v="0.05"/>
    <x v="0"/>
  </r>
  <r>
    <x v="16"/>
    <x v="0"/>
    <n v="4133.33"/>
    <x v="0"/>
  </r>
  <r>
    <x v="16"/>
    <x v="14"/>
    <n v="0.16533319999999999"/>
    <x v="0"/>
  </r>
  <r>
    <x v="16"/>
    <x v="2"/>
    <n v="0.16"/>
    <x v="0"/>
  </r>
  <r>
    <x v="16"/>
    <x v="0"/>
    <n v="0"/>
    <x v="0"/>
  </r>
  <r>
    <x v="16"/>
    <x v="15"/>
    <n v="0"/>
    <x v="0"/>
  </r>
  <r>
    <x v="16"/>
    <x v="2"/>
    <n v="0"/>
    <x v="0"/>
  </r>
  <r>
    <x v="17"/>
    <x v="0"/>
    <n v="1602.5"/>
    <x v="0"/>
  </r>
  <r>
    <x v="17"/>
    <x v="1"/>
    <n v="6.4100000000000004E-2"/>
    <x v="0"/>
  </r>
  <r>
    <x v="17"/>
    <x v="2"/>
    <n v="0.1"/>
    <x v="0"/>
  </r>
  <r>
    <x v="17"/>
    <x v="0"/>
    <m/>
    <x v="0"/>
  </r>
  <r>
    <x v="17"/>
    <x v="3"/>
    <m/>
    <x v="0"/>
  </r>
  <r>
    <x v="17"/>
    <x v="2"/>
    <m/>
    <x v="0"/>
  </r>
  <r>
    <x v="17"/>
    <x v="0"/>
    <n v="2403.75"/>
    <x v="0"/>
  </r>
  <r>
    <x v="17"/>
    <x v="4"/>
    <n v="9.6149999999999999E-2"/>
    <x v="0"/>
  </r>
  <r>
    <x v="17"/>
    <x v="2"/>
    <n v="0.15"/>
    <x v="0"/>
  </r>
  <r>
    <x v="17"/>
    <x v="0"/>
    <m/>
    <x v="0"/>
  </r>
  <r>
    <x v="17"/>
    <x v="5"/>
    <m/>
    <x v="0"/>
  </r>
  <r>
    <x v="17"/>
    <x v="2"/>
    <m/>
    <x v="0"/>
  </r>
  <r>
    <x v="17"/>
    <x v="0"/>
    <n v="1602.5"/>
    <x v="0"/>
  </r>
  <r>
    <x v="17"/>
    <x v="6"/>
    <n v="6.4100000000000004E-2"/>
    <x v="0"/>
  </r>
  <r>
    <x v="17"/>
    <x v="2"/>
    <n v="0.1"/>
    <x v="0"/>
  </r>
  <r>
    <x v="17"/>
    <x v="0"/>
    <n v="801.25"/>
    <x v="0"/>
  </r>
  <r>
    <x v="17"/>
    <x v="7"/>
    <n v="3.2050000000000002E-2"/>
    <x v="0"/>
  </r>
  <r>
    <x v="17"/>
    <x v="2"/>
    <n v="0.05"/>
    <x v="0"/>
  </r>
  <r>
    <x v="17"/>
    <x v="0"/>
    <n v="1291.67"/>
    <x v="0"/>
  </r>
  <r>
    <x v="17"/>
    <x v="8"/>
    <n v="5.1666800000000006E-2"/>
    <x v="0"/>
  </r>
  <r>
    <x v="17"/>
    <x v="2"/>
    <n v="0.05"/>
    <x v="0"/>
  </r>
  <r>
    <x v="17"/>
    <x v="0"/>
    <n v="1291.67"/>
    <x v="0"/>
  </r>
  <r>
    <x v="17"/>
    <x v="9"/>
    <n v="5.1666800000000006E-2"/>
    <x v="0"/>
  </r>
  <r>
    <x v="17"/>
    <x v="2"/>
    <n v="0.05"/>
    <x v="0"/>
  </r>
  <r>
    <x v="17"/>
    <x v="0"/>
    <n v="1291.67"/>
    <x v="0"/>
  </r>
  <r>
    <x v="17"/>
    <x v="10"/>
    <n v="5.1666800000000006E-2"/>
    <x v="0"/>
  </r>
  <r>
    <x v="17"/>
    <x v="2"/>
    <n v="0.05"/>
    <x v="0"/>
  </r>
  <r>
    <x v="17"/>
    <x v="0"/>
    <n v="320.5"/>
    <x v="0"/>
  </r>
  <r>
    <x v="17"/>
    <x v="11"/>
    <n v="1.282E-2"/>
    <x v="0"/>
  </r>
  <r>
    <x v="17"/>
    <x v="2"/>
    <n v="0.02"/>
    <x v="0"/>
  </r>
  <r>
    <x v="17"/>
    <x v="0"/>
    <n v="516.66999999999996"/>
    <x v="0"/>
  </r>
  <r>
    <x v="17"/>
    <x v="12"/>
    <n v="2.0666799999999999E-2"/>
    <x v="0"/>
  </r>
  <r>
    <x v="17"/>
    <x v="2"/>
    <n v="0.02"/>
    <x v="0"/>
  </r>
  <r>
    <x v="17"/>
    <x v="0"/>
    <n v="1291.67"/>
    <x v="0"/>
  </r>
  <r>
    <x v="17"/>
    <x v="13"/>
    <n v="5.1666800000000006E-2"/>
    <x v="0"/>
  </r>
  <r>
    <x v="17"/>
    <x v="2"/>
    <n v="0.05"/>
    <x v="0"/>
  </r>
  <r>
    <x v="17"/>
    <x v="0"/>
    <n v="4133.33"/>
    <x v="0"/>
  </r>
  <r>
    <x v="17"/>
    <x v="14"/>
    <n v="0.16533319999999999"/>
    <x v="0"/>
  </r>
  <r>
    <x v="17"/>
    <x v="2"/>
    <n v="0.16"/>
    <x v="0"/>
  </r>
  <r>
    <x v="17"/>
    <x v="0"/>
    <n v="0"/>
    <x v="0"/>
  </r>
  <r>
    <x v="17"/>
    <x v="15"/>
    <n v="0"/>
    <x v="0"/>
  </r>
  <r>
    <x v="17"/>
    <x v="2"/>
    <n v="0"/>
    <x v="0"/>
  </r>
  <r>
    <x v="18"/>
    <x v="0"/>
    <n v="1602.5"/>
    <x v="0"/>
  </r>
  <r>
    <x v="18"/>
    <x v="1"/>
    <n v="6.4100000000000004E-2"/>
    <x v="0"/>
  </r>
  <r>
    <x v="18"/>
    <x v="2"/>
    <n v="0.1"/>
    <x v="0"/>
  </r>
  <r>
    <x v="18"/>
    <x v="0"/>
    <m/>
    <x v="0"/>
  </r>
  <r>
    <x v="18"/>
    <x v="3"/>
    <m/>
    <x v="0"/>
  </r>
  <r>
    <x v="18"/>
    <x v="2"/>
    <m/>
    <x v="0"/>
  </r>
  <r>
    <x v="18"/>
    <x v="0"/>
    <n v="2403.75"/>
    <x v="0"/>
  </r>
  <r>
    <x v="18"/>
    <x v="4"/>
    <n v="9.6149999999999999E-2"/>
    <x v="0"/>
  </r>
  <r>
    <x v="18"/>
    <x v="2"/>
    <n v="0.15"/>
    <x v="0"/>
  </r>
  <r>
    <x v="18"/>
    <x v="0"/>
    <m/>
    <x v="0"/>
  </r>
  <r>
    <x v="18"/>
    <x v="5"/>
    <m/>
    <x v="0"/>
  </r>
  <r>
    <x v="18"/>
    <x v="2"/>
    <m/>
    <x v="0"/>
  </r>
  <r>
    <x v="18"/>
    <x v="0"/>
    <n v="1602.5"/>
    <x v="0"/>
  </r>
  <r>
    <x v="18"/>
    <x v="6"/>
    <n v="6.4100000000000004E-2"/>
    <x v="0"/>
  </r>
  <r>
    <x v="18"/>
    <x v="2"/>
    <n v="0.1"/>
    <x v="0"/>
  </r>
  <r>
    <x v="18"/>
    <x v="0"/>
    <n v="801.25"/>
    <x v="0"/>
  </r>
  <r>
    <x v="18"/>
    <x v="7"/>
    <n v="3.2050000000000002E-2"/>
    <x v="0"/>
  </r>
  <r>
    <x v="18"/>
    <x v="2"/>
    <n v="0.05"/>
    <x v="0"/>
  </r>
  <r>
    <x v="18"/>
    <x v="0"/>
    <n v="1291.67"/>
    <x v="0"/>
  </r>
  <r>
    <x v="18"/>
    <x v="8"/>
    <n v="5.1666800000000006E-2"/>
    <x v="0"/>
  </r>
  <r>
    <x v="18"/>
    <x v="2"/>
    <n v="0.05"/>
    <x v="0"/>
  </r>
  <r>
    <x v="18"/>
    <x v="0"/>
    <n v="1291.67"/>
    <x v="0"/>
  </r>
  <r>
    <x v="18"/>
    <x v="9"/>
    <n v="5.1666800000000006E-2"/>
    <x v="0"/>
  </r>
  <r>
    <x v="18"/>
    <x v="2"/>
    <n v="0.05"/>
    <x v="0"/>
  </r>
  <r>
    <x v="18"/>
    <x v="0"/>
    <n v="1291.67"/>
    <x v="0"/>
  </r>
  <r>
    <x v="18"/>
    <x v="10"/>
    <n v="5.1666800000000006E-2"/>
    <x v="0"/>
  </r>
  <r>
    <x v="18"/>
    <x v="2"/>
    <n v="0.05"/>
    <x v="0"/>
  </r>
  <r>
    <x v="18"/>
    <x v="0"/>
    <n v="320.5"/>
    <x v="0"/>
  </r>
  <r>
    <x v="18"/>
    <x v="11"/>
    <n v="1.282E-2"/>
    <x v="0"/>
  </r>
  <r>
    <x v="18"/>
    <x v="2"/>
    <n v="0.02"/>
    <x v="0"/>
  </r>
  <r>
    <x v="18"/>
    <x v="0"/>
    <n v="516.66999999999996"/>
    <x v="0"/>
  </r>
  <r>
    <x v="18"/>
    <x v="12"/>
    <n v="2.0666799999999999E-2"/>
    <x v="0"/>
  </r>
  <r>
    <x v="18"/>
    <x v="2"/>
    <n v="0.02"/>
    <x v="0"/>
  </r>
  <r>
    <x v="18"/>
    <x v="0"/>
    <n v="1291.67"/>
    <x v="0"/>
  </r>
  <r>
    <x v="18"/>
    <x v="13"/>
    <n v="5.1666800000000006E-2"/>
    <x v="0"/>
  </r>
  <r>
    <x v="18"/>
    <x v="2"/>
    <n v="0.05"/>
    <x v="0"/>
  </r>
  <r>
    <x v="18"/>
    <x v="0"/>
    <n v="4133.33"/>
    <x v="0"/>
  </r>
  <r>
    <x v="18"/>
    <x v="14"/>
    <n v="0.16533319999999999"/>
    <x v="0"/>
  </r>
  <r>
    <x v="18"/>
    <x v="2"/>
    <n v="0.16"/>
    <x v="0"/>
  </r>
  <r>
    <x v="18"/>
    <x v="0"/>
    <n v="0"/>
    <x v="0"/>
  </r>
  <r>
    <x v="18"/>
    <x v="15"/>
    <n v="0"/>
    <x v="0"/>
  </r>
  <r>
    <x v="18"/>
    <x v="2"/>
    <n v="0"/>
    <x v="0"/>
  </r>
  <r>
    <x v="19"/>
    <x v="0"/>
    <n v="1602.5"/>
    <x v="0"/>
  </r>
  <r>
    <x v="19"/>
    <x v="1"/>
    <n v="6.4100000000000004E-2"/>
    <x v="0"/>
  </r>
  <r>
    <x v="19"/>
    <x v="2"/>
    <n v="0.1"/>
    <x v="0"/>
  </r>
  <r>
    <x v="19"/>
    <x v="0"/>
    <m/>
    <x v="0"/>
  </r>
  <r>
    <x v="19"/>
    <x v="3"/>
    <m/>
    <x v="0"/>
  </r>
  <r>
    <x v="19"/>
    <x v="2"/>
    <m/>
    <x v="0"/>
  </r>
  <r>
    <x v="19"/>
    <x v="0"/>
    <n v="2403.75"/>
    <x v="0"/>
  </r>
  <r>
    <x v="19"/>
    <x v="4"/>
    <n v="9.6149999999999999E-2"/>
    <x v="0"/>
  </r>
  <r>
    <x v="19"/>
    <x v="2"/>
    <n v="0.15"/>
    <x v="0"/>
  </r>
  <r>
    <x v="19"/>
    <x v="0"/>
    <m/>
    <x v="0"/>
  </r>
  <r>
    <x v="19"/>
    <x v="5"/>
    <m/>
    <x v="0"/>
  </r>
  <r>
    <x v="19"/>
    <x v="2"/>
    <m/>
    <x v="0"/>
  </r>
  <r>
    <x v="19"/>
    <x v="0"/>
    <n v="1602.5"/>
    <x v="0"/>
  </r>
  <r>
    <x v="19"/>
    <x v="6"/>
    <n v="6.4100000000000004E-2"/>
    <x v="0"/>
  </r>
  <r>
    <x v="19"/>
    <x v="2"/>
    <n v="0.1"/>
    <x v="0"/>
  </r>
  <r>
    <x v="19"/>
    <x v="0"/>
    <n v="801.25"/>
    <x v="0"/>
  </r>
  <r>
    <x v="19"/>
    <x v="7"/>
    <n v="3.2050000000000002E-2"/>
    <x v="0"/>
  </r>
  <r>
    <x v="19"/>
    <x v="2"/>
    <n v="0.05"/>
    <x v="0"/>
  </r>
  <r>
    <x v="19"/>
    <x v="0"/>
    <n v="1291.67"/>
    <x v="0"/>
  </r>
  <r>
    <x v="19"/>
    <x v="8"/>
    <n v="5.1666800000000006E-2"/>
    <x v="0"/>
  </r>
  <r>
    <x v="19"/>
    <x v="2"/>
    <n v="0.05"/>
    <x v="0"/>
  </r>
  <r>
    <x v="19"/>
    <x v="0"/>
    <n v="1291.67"/>
    <x v="0"/>
  </r>
  <r>
    <x v="19"/>
    <x v="9"/>
    <n v="5.1666800000000006E-2"/>
    <x v="0"/>
  </r>
  <r>
    <x v="19"/>
    <x v="2"/>
    <n v="0.05"/>
    <x v="0"/>
  </r>
  <r>
    <x v="19"/>
    <x v="0"/>
    <n v="1291.67"/>
    <x v="0"/>
  </r>
  <r>
    <x v="19"/>
    <x v="10"/>
    <n v="5.1666800000000006E-2"/>
    <x v="0"/>
  </r>
  <r>
    <x v="19"/>
    <x v="2"/>
    <n v="0.05"/>
    <x v="0"/>
  </r>
  <r>
    <x v="19"/>
    <x v="0"/>
    <n v="320.5"/>
    <x v="0"/>
  </r>
  <r>
    <x v="19"/>
    <x v="11"/>
    <n v="1.282E-2"/>
    <x v="0"/>
  </r>
  <r>
    <x v="19"/>
    <x v="2"/>
    <n v="0.02"/>
    <x v="0"/>
  </r>
  <r>
    <x v="19"/>
    <x v="0"/>
    <n v="516.66999999999996"/>
    <x v="0"/>
  </r>
  <r>
    <x v="19"/>
    <x v="12"/>
    <n v="2.0666799999999999E-2"/>
    <x v="0"/>
  </r>
  <r>
    <x v="19"/>
    <x v="2"/>
    <n v="0.02"/>
    <x v="0"/>
  </r>
  <r>
    <x v="19"/>
    <x v="0"/>
    <n v="1291.67"/>
    <x v="0"/>
  </r>
  <r>
    <x v="19"/>
    <x v="13"/>
    <n v="5.1666800000000006E-2"/>
    <x v="0"/>
  </r>
  <r>
    <x v="19"/>
    <x v="2"/>
    <n v="0.05"/>
    <x v="0"/>
  </r>
  <r>
    <x v="19"/>
    <x v="0"/>
    <n v="4133.33"/>
    <x v="0"/>
  </r>
  <r>
    <x v="19"/>
    <x v="14"/>
    <n v="0.16533319999999999"/>
    <x v="0"/>
  </r>
  <r>
    <x v="19"/>
    <x v="2"/>
    <n v="0.16"/>
    <x v="0"/>
  </r>
  <r>
    <x v="19"/>
    <x v="0"/>
    <n v="0"/>
    <x v="0"/>
  </r>
  <r>
    <x v="19"/>
    <x v="15"/>
    <n v="0"/>
    <x v="0"/>
  </r>
  <r>
    <x v="19"/>
    <x v="2"/>
    <n v="0"/>
    <x v="0"/>
  </r>
  <r>
    <x v="20"/>
    <x v="0"/>
    <n v="1602.5"/>
    <x v="0"/>
  </r>
  <r>
    <x v="20"/>
    <x v="1"/>
    <n v="6.4100000000000004E-2"/>
    <x v="0"/>
  </r>
  <r>
    <x v="20"/>
    <x v="2"/>
    <n v="0.1"/>
    <x v="0"/>
  </r>
  <r>
    <x v="20"/>
    <x v="0"/>
    <m/>
    <x v="0"/>
  </r>
  <r>
    <x v="20"/>
    <x v="3"/>
    <m/>
    <x v="0"/>
  </r>
  <r>
    <x v="20"/>
    <x v="2"/>
    <m/>
    <x v="0"/>
  </r>
  <r>
    <x v="20"/>
    <x v="0"/>
    <n v="2403.75"/>
    <x v="0"/>
  </r>
  <r>
    <x v="20"/>
    <x v="4"/>
    <n v="9.6149999999999999E-2"/>
    <x v="0"/>
  </r>
  <r>
    <x v="20"/>
    <x v="2"/>
    <n v="0.15"/>
    <x v="0"/>
  </r>
  <r>
    <x v="20"/>
    <x v="0"/>
    <m/>
    <x v="0"/>
  </r>
  <r>
    <x v="20"/>
    <x v="5"/>
    <m/>
    <x v="0"/>
  </r>
  <r>
    <x v="20"/>
    <x v="2"/>
    <m/>
    <x v="0"/>
  </r>
  <r>
    <x v="20"/>
    <x v="0"/>
    <n v="1602.5"/>
    <x v="0"/>
  </r>
  <r>
    <x v="20"/>
    <x v="6"/>
    <n v="6.4100000000000004E-2"/>
    <x v="0"/>
  </r>
  <r>
    <x v="20"/>
    <x v="2"/>
    <n v="0.1"/>
    <x v="0"/>
  </r>
  <r>
    <x v="20"/>
    <x v="0"/>
    <n v="801.25"/>
    <x v="0"/>
  </r>
  <r>
    <x v="20"/>
    <x v="7"/>
    <n v="3.2050000000000002E-2"/>
    <x v="0"/>
  </r>
  <r>
    <x v="20"/>
    <x v="2"/>
    <n v="0.05"/>
    <x v="0"/>
  </r>
  <r>
    <x v="20"/>
    <x v="0"/>
    <n v="1291.67"/>
    <x v="0"/>
  </r>
  <r>
    <x v="20"/>
    <x v="8"/>
    <n v="5.1666800000000006E-2"/>
    <x v="0"/>
  </r>
  <r>
    <x v="20"/>
    <x v="2"/>
    <n v="0.05"/>
    <x v="0"/>
  </r>
  <r>
    <x v="20"/>
    <x v="0"/>
    <n v="1291.67"/>
    <x v="0"/>
  </r>
  <r>
    <x v="20"/>
    <x v="9"/>
    <n v="5.1666800000000006E-2"/>
    <x v="0"/>
  </r>
  <r>
    <x v="20"/>
    <x v="2"/>
    <n v="0.05"/>
    <x v="0"/>
  </r>
  <r>
    <x v="20"/>
    <x v="0"/>
    <n v="1291.67"/>
    <x v="0"/>
  </r>
  <r>
    <x v="20"/>
    <x v="10"/>
    <n v="5.1666800000000006E-2"/>
    <x v="0"/>
  </r>
  <r>
    <x v="20"/>
    <x v="2"/>
    <n v="0.05"/>
    <x v="0"/>
  </r>
  <r>
    <x v="20"/>
    <x v="0"/>
    <n v="320.5"/>
    <x v="0"/>
  </r>
  <r>
    <x v="20"/>
    <x v="11"/>
    <n v="1.282E-2"/>
    <x v="0"/>
  </r>
  <r>
    <x v="20"/>
    <x v="2"/>
    <n v="0.02"/>
    <x v="0"/>
  </r>
  <r>
    <x v="20"/>
    <x v="0"/>
    <n v="516.66999999999996"/>
    <x v="0"/>
  </r>
  <r>
    <x v="20"/>
    <x v="12"/>
    <n v="2.0666799999999999E-2"/>
    <x v="0"/>
  </r>
  <r>
    <x v="20"/>
    <x v="2"/>
    <n v="0.02"/>
    <x v="0"/>
  </r>
  <r>
    <x v="20"/>
    <x v="0"/>
    <n v="1291.67"/>
    <x v="0"/>
  </r>
  <r>
    <x v="20"/>
    <x v="13"/>
    <n v="5.1666800000000006E-2"/>
    <x v="0"/>
  </r>
  <r>
    <x v="20"/>
    <x v="2"/>
    <n v="0.05"/>
    <x v="0"/>
  </r>
  <r>
    <x v="20"/>
    <x v="0"/>
    <n v="4133.33"/>
    <x v="0"/>
  </r>
  <r>
    <x v="20"/>
    <x v="14"/>
    <n v="0.16533319999999999"/>
    <x v="0"/>
  </r>
  <r>
    <x v="20"/>
    <x v="2"/>
    <n v="0.16"/>
    <x v="0"/>
  </r>
  <r>
    <x v="20"/>
    <x v="0"/>
    <n v="0"/>
    <x v="0"/>
  </r>
  <r>
    <x v="20"/>
    <x v="15"/>
    <n v="0"/>
    <x v="0"/>
  </r>
  <r>
    <x v="20"/>
    <x v="2"/>
    <n v="0"/>
    <x v="0"/>
  </r>
  <r>
    <x v="21"/>
    <x v="0"/>
    <n v="9615"/>
    <x v="0"/>
  </r>
  <r>
    <x v="21"/>
    <x v="1"/>
    <m/>
    <x v="0"/>
  </r>
  <r>
    <x v="21"/>
    <x v="2"/>
    <n v="9.9999999999999992E-2"/>
    <x v="0"/>
  </r>
  <r>
    <x v="21"/>
    <x v="0"/>
    <m/>
    <x v="0"/>
  </r>
  <r>
    <x v="21"/>
    <x v="3"/>
    <m/>
    <x v="0"/>
  </r>
  <r>
    <x v="21"/>
    <x v="2"/>
    <m/>
    <x v="0"/>
  </r>
  <r>
    <x v="21"/>
    <x v="0"/>
    <n v="14422.5"/>
    <x v="0"/>
  </r>
  <r>
    <x v="21"/>
    <x v="4"/>
    <m/>
    <x v="0"/>
  </r>
  <r>
    <x v="21"/>
    <x v="2"/>
    <n v="0.15"/>
    <x v="0"/>
  </r>
  <r>
    <x v="21"/>
    <x v="0"/>
    <m/>
    <x v="0"/>
  </r>
  <r>
    <x v="21"/>
    <x v="5"/>
    <m/>
    <x v="0"/>
  </r>
  <r>
    <x v="21"/>
    <x v="2"/>
    <m/>
    <x v="0"/>
  </r>
  <r>
    <x v="21"/>
    <x v="0"/>
    <n v="9615"/>
    <x v="0"/>
  </r>
  <r>
    <x v="21"/>
    <x v="6"/>
    <m/>
    <x v="0"/>
  </r>
  <r>
    <x v="21"/>
    <x v="2"/>
    <n v="9.9999999999999992E-2"/>
    <x v="0"/>
  </r>
  <r>
    <x v="21"/>
    <x v="0"/>
    <n v="4807.5"/>
    <x v="0"/>
  </r>
  <r>
    <x v="21"/>
    <x v="7"/>
    <m/>
    <x v="0"/>
  </r>
  <r>
    <x v="21"/>
    <x v="2"/>
    <n v="4.9999999999999996E-2"/>
    <x v="0"/>
  </r>
  <r>
    <x v="21"/>
    <x v="0"/>
    <n v="7750.02"/>
    <x v="0"/>
  </r>
  <r>
    <x v="21"/>
    <x v="8"/>
    <m/>
    <x v="0"/>
  </r>
  <r>
    <x v="21"/>
    <x v="2"/>
    <n v="4.9999999999999996E-2"/>
    <x v="0"/>
  </r>
  <r>
    <x v="21"/>
    <x v="0"/>
    <n v="7750.02"/>
    <x v="0"/>
  </r>
  <r>
    <x v="21"/>
    <x v="9"/>
    <m/>
    <x v="0"/>
  </r>
  <r>
    <x v="21"/>
    <x v="2"/>
    <n v="4.9999999999999996E-2"/>
    <x v="0"/>
  </r>
  <r>
    <x v="21"/>
    <x v="0"/>
    <n v="7750.02"/>
    <x v="0"/>
  </r>
  <r>
    <x v="21"/>
    <x v="10"/>
    <m/>
    <x v="0"/>
  </r>
  <r>
    <x v="21"/>
    <x v="2"/>
    <n v="4.9999999999999996E-2"/>
    <x v="0"/>
  </r>
  <r>
    <x v="21"/>
    <x v="0"/>
    <n v="1923"/>
    <x v="0"/>
  </r>
  <r>
    <x v="21"/>
    <x v="11"/>
    <m/>
    <x v="0"/>
  </r>
  <r>
    <x v="21"/>
    <x v="2"/>
    <n v="0.02"/>
    <x v="0"/>
  </r>
  <r>
    <x v="21"/>
    <x v="0"/>
    <n v="3100.02"/>
    <x v="0"/>
  </r>
  <r>
    <x v="21"/>
    <x v="12"/>
    <m/>
    <x v="0"/>
  </r>
  <r>
    <x v="21"/>
    <x v="2"/>
    <n v="0.02"/>
    <x v="0"/>
  </r>
  <r>
    <x v="21"/>
    <x v="0"/>
    <n v="7750.02"/>
    <x v="0"/>
  </r>
  <r>
    <x v="21"/>
    <x v="13"/>
    <m/>
    <x v="0"/>
  </r>
  <r>
    <x v="21"/>
    <x v="2"/>
    <n v="4.9999999999999996E-2"/>
    <x v="0"/>
  </r>
  <r>
    <x v="21"/>
    <x v="0"/>
    <n v="24799.980000000003"/>
    <x v="0"/>
  </r>
  <r>
    <x v="21"/>
    <x v="14"/>
    <m/>
    <x v="0"/>
  </r>
  <r>
    <x v="21"/>
    <x v="2"/>
    <n v="0.16"/>
    <x v="0"/>
  </r>
  <r>
    <x v="21"/>
    <x v="0"/>
    <n v="0"/>
    <x v="0"/>
  </r>
  <r>
    <x v="21"/>
    <x v="15"/>
    <m/>
    <x v="0"/>
  </r>
  <r>
    <x v="21"/>
    <x v="2"/>
    <n v="0"/>
    <x v="0"/>
  </r>
  <r>
    <x v="22"/>
    <x v="0"/>
    <n v="1602.5"/>
    <x v="0"/>
  </r>
  <r>
    <x v="22"/>
    <x v="1"/>
    <n v="6.4100000000000004E-2"/>
    <x v="0"/>
  </r>
  <r>
    <x v="22"/>
    <x v="2"/>
    <n v="0.1"/>
    <x v="0"/>
  </r>
  <r>
    <x v="22"/>
    <x v="0"/>
    <m/>
    <x v="0"/>
  </r>
  <r>
    <x v="22"/>
    <x v="3"/>
    <m/>
    <x v="0"/>
  </r>
  <r>
    <x v="22"/>
    <x v="2"/>
    <m/>
    <x v="0"/>
  </r>
  <r>
    <x v="22"/>
    <x v="0"/>
    <n v="2403.75"/>
    <x v="0"/>
  </r>
  <r>
    <x v="22"/>
    <x v="4"/>
    <n v="9.6149999999999999E-2"/>
    <x v="0"/>
  </r>
  <r>
    <x v="22"/>
    <x v="2"/>
    <n v="0.15"/>
    <x v="0"/>
  </r>
  <r>
    <x v="22"/>
    <x v="0"/>
    <m/>
    <x v="0"/>
  </r>
  <r>
    <x v="22"/>
    <x v="5"/>
    <m/>
    <x v="0"/>
  </r>
  <r>
    <x v="22"/>
    <x v="2"/>
    <m/>
    <x v="0"/>
  </r>
  <r>
    <x v="22"/>
    <x v="0"/>
    <n v="1602.5"/>
    <x v="0"/>
  </r>
  <r>
    <x v="22"/>
    <x v="6"/>
    <n v="6.4100000000000004E-2"/>
    <x v="0"/>
  </r>
  <r>
    <x v="22"/>
    <x v="2"/>
    <n v="0.1"/>
    <x v="0"/>
  </r>
  <r>
    <x v="22"/>
    <x v="0"/>
    <n v="801.25"/>
    <x v="0"/>
  </r>
  <r>
    <x v="22"/>
    <x v="7"/>
    <n v="3.2050000000000002E-2"/>
    <x v="0"/>
  </r>
  <r>
    <x v="22"/>
    <x v="2"/>
    <n v="0.05"/>
    <x v="0"/>
  </r>
  <r>
    <x v="22"/>
    <x v="0"/>
    <n v="1291.67"/>
    <x v="0"/>
  </r>
  <r>
    <x v="22"/>
    <x v="8"/>
    <n v="5.1666800000000006E-2"/>
    <x v="0"/>
  </r>
  <r>
    <x v="22"/>
    <x v="2"/>
    <n v="0.05"/>
    <x v="0"/>
  </r>
  <r>
    <x v="22"/>
    <x v="0"/>
    <n v="1291.67"/>
    <x v="0"/>
  </r>
  <r>
    <x v="22"/>
    <x v="9"/>
    <n v="5.1666800000000006E-2"/>
    <x v="0"/>
  </r>
  <r>
    <x v="22"/>
    <x v="2"/>
    <n v="0.05"/>
    <x v="0"/>
  </r>
  <r>
    <x v="22"/>
    <x v="0"/>
    <n v="1291.67"/>
    <x v="0"/>
  </r>
  <r>
    <x v="22"/>
    <x v="10"/>
    <n v="5.1666800000000006E-2"/>
    <x v="0"/>
  </r>
  <r>
    <x v="22"/>
    <x v="2"/>
    <n v="0.05"/>
    <x v="0"/>
  </r>
  <r>
    <x v="22"/>
    <x v="0"/>
    <n v="320.5"/>
    <x v="0"/>
  </r>
  <r>
    <x v="22"/>
    <x v="11"/>
    <n v="1.282E-2"/>
    <x v="0"/>
  </r>
  <r>
    <x v="22"/>
    <x v="2"/>
    <n v="0.02"/>
    <x v="0"/>
  </r>
  <r>
    <x v="22"/>
    <x v="0"/>
    <n v="516.66999999999996"/>
    <x v="0"/>
  </r>
  <r>
    <x v="22"/>
    <x v="12"/>
    <n v="2.0666799999999999E-2"/>
    <x v="0"/>
  </r>
  <r>
    <x v="22"/>
    <x v="2"/>
    <n v="0.02"/>
    <x v="0"/>
  </r>
  <r>
    <x v="22"/>
    <x v="0"/>
    <n v="1291.67"/>
    <x v="0"/>
  </r>
  <r>
    <x v="22"/>
    <x v="13"/>
    <n v="5.1666800000000006E-2"/>
    <x v="0"/>
  </r>
  <r>
    <x v="22"/>
    <x v="2"/>
    <n v="0.05"/>
    <x v="0"/>
  </r>
  <r>
    <x v="22"/>
    <x v="0"/>
    <n v="4133.33"/>
    <x v="0"/>
  </r>
  <r>
    <x v="22"/>
    <x v="14"/>
    <n v="0.16533319999999999"/>
    <x v="0"/>
  </r>
  <r>
    <x v="22"/>
    <x v="2"/>
    <n v="0.16"/>
    <x v="0"/>
  </r>
  <r>
    <x v="22"/>
    <x v="0"/>
    <n v="0"/>
    <x v="0"/>
  </r>
  <r>
    <x v="22"/>
    <x v="15"/>
    <n v="0"/>
    <x v="0"/>
  </r>
  <r>
    <x v="22"/>
    <x v="2"/>
    <n v="0"/>
    <x v="0"/>
  </r>
  <r>
    <x v="23"/>
    <x v="0"/>
    <n v="1602.5"/>
    <x v="0"/>
  </r>
  <r>
    <x v="23"/>
    <x v="1"/>
    <n v="6.4100000000000004E-2"/>
    <x v="0"/>
  </r>
  <r>
    <x v="23"/>
    <x v="2"/>
    <n v="0.1"/>
    <x v="0"/>
  </r>
  <r>
    <x v="23"/>
    <x v="0"/>
    <m/>
    <x v="0"/>
  </r>
  <r>
    <x v="23"/>
    <x v="3"/>
    <m/>
    <x v="0"/>
  </r>
  <r>
    <x v="23"/>
    <x v="2"/>
    <m/>
    <x v="0"/>
  </r>
  <r>
    <x v="23"/>
    <x v="0"/>
    <n v="2403.75"/>
    <x v="0"/>
  </r>
  <r>
    <x v="23"/>
    <x v="4"/>
    <n v="9.6149999999999999E-2"/>
    <x v="0"/>
  </r>
  <r>
    <x v="23"/>
    <x v="2"/>
    <n v="0.15"/>
    <x v="0"/>
  </r>
  <r>
    <x v="23"/>
    <x v="0"/>
    <m/>
    <x v="0"/>
  </r>
  <r>
    <x v="23"/>
    <x v="5"/>
    <m/>
    <x v="0"/>
  </r>
  <r>
    <x v="23"/>
    <x v="2"/>
    <m/>
    <x v="0"/>
  </r>
  <r>
    <x v="23"/>
    <x v="0"/>
    <n v="1602.5"/>
    <x v="0"/>
  </r>
  <r>
    <x v="23"/>
    <x v="6"/>
    <n v="6.4100000000000004E-2"/>
    <x v="0"/>
  </r>
  <r>
    <x v="23"/>
    <x v="2"/>
    <n v="0.1"/>
    <x v="0"/>
  </r>
  <r>
    <x v="23"/>
    <x v="0"/>
    <n v="801.25"/>
    <x v="0"/>
  </r>
  <r>
    <x v="23"/>
    <x v="7"/>
    <n v="3.2050000000000002E-2"/>
    <x v="0"/>
  </r>
  <r>
    <x v="23"/>
    <x v="2"/>
    <n v="0.05"/>
    <x v="0"/>
  </r>
  <r>
    <x v="23"/>
    <x v="0"/>
    <n v="1291.67"/>
    <x v="0"/>
  </r>
  <r>
    <x v="23"/>
    <x v="8"/>
    <n v="5.1666800000000006E-2"/>
    <x v="0"/>
  </r>
  <r>
    <x v="23"/>
    <x v="2"/>
    <n v="0.05"/>
    <x v="0"/>
  </r>
  <r>
    <x v="23"/>
    <x v="0"/>
    <n v="1291.67"/>
    <x v="0"/>
  </r>
  <r>
    <x v="23"/>
    <x v="9"/>
    <n v="5.1666800000000006E-2"/>
    <x v="0"/>
  </r>
  <r>
    <x v="23"/>
    <x v="2"/>
    <n v="0.05"/>
    <x v="0"/>
  </r>
  <r>
    <x v="23"/>
    <x v="0"/>
    <n v="1291.67"/>
    <x v="0"/>
  </r>
  <r>
    <x v="23"/>
    <x v="10"/>
    <n v="5.1666800000000006E-2"/>
    <x v="0"/>
  </r>
  <r>
    <x v="23"/>
    <x v="2"/>
    <n v="0.05"/>
    <x v="0"/>
  </r>
  <r>
    <x v="23"/>
    <x v="0"/>
    <n v="320.5"/>
    <x v="0"/>
  </r>
  <r>
    <x v="23"/>
    <x v="11"/>
    <n v="1.282E-2"/>
    <x v="0"/>
  </r>
  <r>
    <x v="23"/>
    <x v="2"/>
    <n v="0.02"/>
    <x v="0"/>
  </r>
  <r>
    <x v="23"/>
    <x v="0"/>
    <n v="516.66999999999996"/>
    <x v="0"/>
  </r>
  <r>
    <x v="23"/>
    <x v="12"/>
    <n v="2.0666799999999999E-2"/>
    <x v="0"/>
  </r>
  <r>
    <x v="23"/>
    <x v="2"/>
    <n v="0.02"/>
    <x v="0"/>
  </r>
  <r>
    <x v="23"/>
    <x v="0"/>
    <n v="1291.67"/>
    <x v="0"/>
  </r>
  <r>
    <x v="23"/>
    <x v="13"/>
    <n v="5.1666800000000006E-2"/>
    <x v="0"/>
  </r>
  <r>
    <x v="23"/>
    <x v="2"/>
    <n v="0.05"/>
    <x v="0"/>
  </r>
  <r>
    <x v="23"/>
    <x v="0"/>
    <n v="4133.33"/>
    <x v="0"/>
  </r>
  <r>
    <x v="23"/>
    <x v="14"/>
    <n v="0.16533319999999999"/>
    <x v="0"/>
  </r>
  <r>
    <x v="23"/>
    <x v="2"/>
    <n v="0.16"/>
    <x v="0"/>
  </r>
  <r>
    <x v="23"/>
    <x v="0"/>
    <n v="0"/>
    <x v="0"/>
  </r>
  <r>
    <x v="23"/>
    <x v="15"/>
    <n v="0"/>
    <x v="0"/>
  </r>
  <r>
    <x v="23"/>
    <x v="2"/>
    <n v="0"/>
    <x v="0"/>
  </r>
  <r>
    <x v="24"/>
    <x v="0"/>
    <n v="1602.5"/>
    <x v="0"/>
  </r>
  <r>
    <x v="24"/>
    <x v="1"/>
    <n v="6.4100000000000004E-2"/>
    <x v="0"/>
  </r>
  <r>
    <x v="24"/>
    <x v="2"/>
    <n v="0.1"/>
    <x v="0"/>
  </r>
  <r>
    <x v="24"/>
    <x v="0"/>
    <m/>
    <x v="0"/>
  </r>
  <r>
    <x v="24"/>
    <x v="3"/>
    <m/>
    <x v="0"/>
  </r>
  <r>
    <x v="24"/>
    <x v="2"/>
    <m/>
    <x v="0"/>
  </r>
  <r>
    <x v="24"/>
    <x v="0"/>
    <n v="2403.75"/>
    <x v="0"/>
  </r>
  <r>
    <x v="24"/>
    <x v="4"/>
    <n v="9.6149999999999999E-2"/>
    <x v="0"/>
  </r>
  <r>
    <x v="24"/>
    <x v="2"/>
    <n v="0.15"/>
    <x v="0"/>
  </r>
  <r>
    <x v="24"/>
    <x v="0"/>
    <m/>
    <x v="0"/>
  </r>
  <r>
    <x v="24"/>
    <x v="5"/>
    <m/>
    <x v="0"/>
  </r>
  <r>
    <x v="24"/>
    <x v="2"/>
    <m/>
    <x v="0"/>
  </r>
  <r>
    <x v="24"/>
    <x v="0"/>
    <n v="1602.5"/>
    <x v="0"/>
  </r>
  <r>
    <x v="24"/>
    <x v="6"/>
    <n v="6.4100000000000004E-2"/>
    <x v="0"/>
  </r>
  <r>
    <x v="24"/>
    <x v="2"/>
    <n v="0.1"/>
    <x v="0"/>
  </r>
  <r>
    <x v="24"/>
    <x v="0"/>
    <n v="801.25"/>
    <x v="0"/>
  </r>
  <r>
    <x v="24"/>
    <x v="7"/>
    <n v="3.2050000000000002E-2"/>
    <x v="0"/>
  </r>
  <r>
    <x v="24"/>
    <x v="2"/>
    <n v="0.05"/>
    <x v="0"/>
  </r>
  <r>
    <x v="24"/>
    <x v="0"/>
    <n v="1291.67"/>
    <x v="0"/>
  </r>
  <r>
    <x v="24"/>
    <x v="8"/>
    <n v="5.1666800000000006E-2"/>
    <x v="0"/>
  </r>
  <r>
    <x v="24"/>
    <x v="2"/>
    <n v="0.05"/>
    <x v="0"/>
  </r>
  <r>
    <x v="24"/>
    <x v="0"/>
    <n v="1291.67"/>
    <x v="0"/>
  </r>
  <r>
    <x v="24"/>
    <x v="9"/>
    <n v="5.1666800000000006E-2"/>
    <x v="0"/>
  </r>
  <r>
    <x v="24"/>
    <x v="2"/>
    <n v="0.05"/>
    <x v="0"/>
  </r>
  <r>
    <x v="24"/>
    <x v="0"/>
    <n v="1291.67"/>
    <x v="0"/>
  </r>
  <r>
    <x v="24"/>
    <x v="10"/>
    <n v="5.1666800000000006E-2"/>
    <x v="0"/>
  </r>
  <r>
    <x v="24"/>
    <x v="2"/>
    <n v="0.05"/>
    <x v="0"/>
  </r>
  <r>
    <x v="24"/>
    <x v="0"/>
    <n v="320.5"/>
    <x v="0"/>
  </r>
  <r>
    <x v="24"/>
    <x v="11"/>
    <n v="1.282E-2"/>
    <x v="0"/>
  </r>
  <r>
    <x v="24"/>
    <x v="2"/>
    <n v="0.02"/>
    <x v="0"/>
  </r>
  <r>
    <x v="24"/>
    <x v="0"/>
    <n v="516.66999999999996"/>
    <x v="0"/>
  </r>
  <r>
    <x v="24"/>
    <x v="12"/>
    <n v="2.0666799999999999E-2"/>
    <x v="0"/>
  </r>
  <r>
    <x v="24"/>
    <x v="2"/>
    <n v="0.02"/>
    <x v="0"/>
  </r>
  <r>
    <x v="24"/>
    <x v="0"/>
    <n v="1291.67"/>
    <x v="0"/>
  </r>
  <r>
    <x v="24"/>
    <x v="13"/>
    <n v="5.1666800000000006E-2"/>
    <x v="0"/>
  </r>
  <r>
    <x v="24"/>
    <x v="2"/>
    <n v="0.05"/>
    <x v="0"/>
  </r>
  <r>
    <x v="24"/>
    <x v="0"/>
    <n v="4133.33"/>
    <x v="0"/>
  </r>
  <r>
    <x v="24"/>
    <x v="14"/>
    <n v="0.16533319999999999"/>
    <x v="0"/>
  </r>
  <r>
    <x v="24"/>
    <x v="2"/>
    <n v="0.16"/>
    <x v="0"/>
  </r>
  <r>
    <x v="24"/>
    <x v="0"/>
    <n v="0"/>
    <x v="0"/>
  </r>
  <r>
    <x v="24"/>
    <x v="15"/>
    <n v="0"/>
    <x v="0"/>
  </r>
  <r>
    <x v="24"/>
    <x v="2"/>
    <n v="0"/>
    <x v="0"/>
  </r>
  <r>
    <x v="25"/>
    <x v="0"/>
    <n v="1602.5"/>
    <x v="0"/>
  </r>
  <r>
    <x v="25"/>
    <x v="1"/>
    <n v="6.4100000000000004E-2"/>
    <x v="0"/>
  </r>
  <r>
    <x v="25"/>
    <x v="2"/>
    <n v="0.1"/>
    <x v="0"/>
  </r>
  <r>
    <x v="25"/>
    <x v="0"/>
    <m/>
    <x v="0"/>
  </r>
  <r>
    <x v="25"/>
    <x v="3"/>
    <m/>
    <x v="0"/>
  </r>
  <r>
    <x v="25"/>
    <x v="2"/>
    <m/>
    <x v="0"/>
  </r>
  <r>
    <x v="25"/>
    <x v="0"/>
    <n v="2403.75"/>
    <x v="0"/>
  </r>
  <r>
    <x v="25"/>
    <x v="4"/>
    <n v="9.6149999999999999E-2"/>
    <x v="0"/>
  </r>
  <r>
    <x v="25"/>
    <x v="2"/>
    <n v="0.15"/>
    <x v="0"/>
  </r>
  <r>
    <x v="25"/>
    <x v="0"/>
    <m/>
    <x v="0"/>
  </r>
  <r>
    <x v="25"/>
    <x v="5"/>
    <m/>
    <x v="0"/>
  </r>
  <r>
    <x v="25"/>
    <x v="2"/>
    <m/>
    <x v="0"/>
  </r>
  <r>
    <x v="25"/>
    <x v="0"/>
    <n v="1602.5"/>
    <x v="0"/>
  </r>
  <r>
    <x v="25"/>
    <x v="6"/>
    <n v="6.4100000000000004E-2"/>
    <x v="0"/>
  </r>
  <r>
    <x v="25"/>
    <x v="2"/>
    <n v="0.1"/>
    <x v="0"/>
  </r>
  <r>
    <x v="25"/>
    <x v="0"/>
    <n v="801.25"/>
    <x v="0"/>
  </r>
  <r>
    <x v="25"/>
    <x v="7"/>
    <n v="3.2050000000000002E-2"/>
    <x v="0"/>
  </r>
  <r>
    <x v="25"/>
    <x v="2"/>
    <n v="0.05"/>
    <x v="0"/>
  </r>
  <r>
    <x v="25"/>
    <x v="0"/>
    <n v="1291.67"/>
    <x v="0"/>
  </r>
  <r>
    <x v="25"/>
    <x v="8"/>
    <n v="5.1666800000000006E-2"/>
    <x v="0"/>
  </r>
  <r>
    <x v="25"/>
    <x v="2"/>
    <n v="0.05"/>
    <x v="0"/>
  </r>
  <r>
    <x v="25"/>
    <x v="0"/>
    <n v="1291.67"/>
    <x v="0"/>
  </r>
  <r>
    <x v="25"/>
    <x v="9"/>
    <n v="5.1666800000000006E-2"/>
    <x v="0"/>
  </r>
  <r>
    <x v="25"/>
    <x v="2"/>
    <n v="0.05"/>
    <x v="0"/>
  </r>
  <r>
    <x v="25"/>
    <x v="0"/>
    <n v="1291.67"/>
    <x v="0"/>
  </r>
  <r>
    <x v="25"/>
    <x v="10"/>
    <n v="5.1666800000000006E-2"/>
    <x v="0"/>
  </r>
  <r>
    <x v="25"/>
    <x v="2"/>
    <n v="0.05"/>
    <x v="0"/>
  </r>
  <r>
    <x v="25"/>
    <x v="0"/>
    <n v="320.5"/>
    <x v="0"/>
  </r>
  <r>
    <x v="25"/>
    <x v="11"/>
    <n v="1.282E-2"/>
    <x v="0"/>
  </r>
  <r>
    <x v="25"/>
    <x v="2"/>
    <n v="0.02"/>
    <x v="0"/>
  </r>
  <r>
    <x v="25"/>
    <x v="0"/>
    <n v="516.66999999999996"/>
    <x v="0"/>
  </r>
  <r>
    <x v="25"/>
    <x v="12"/>
    <n v="2.0666799999999999E-2"/>
    <x v="0"/>
  </r>
  <r>
    <x v="25"/>
    <x v="2"/>
    <n v="0.02"/>
    <x v="0"/>
  </r>
  <r>
    <x v="25"/>
    <x v="0"/>
    <n v="1291.67"/>
    <x v="0"/>
  </r>
  <r>
    <x v="25"/>
    <x v="13"/>
    <n v="5.1666800000000006E-2"/>
    <x v="0"/>
  </r>
  <r>
    <x v="25"/>
    <x v="2"/>
    <n v="0.05"/>
    <x v="0"/>
  </r>
  <r>
    <x v="25"/>
    <x v="0"/>
    <n v="4133.33"/>
    <x v="0"/>
  </r>
  <r>
    <x v="25"/>
    <x v="14"/>
    <n v="0.16533319999999999"/>
    <x v="0"/>
  </r>
  <r>
    <x v="25"/>
    <x v="2"/>
    <n v="0.16"/>
    <x v="0"/>
  </r>
  <r>
    <x v="25"/>
    <x v="0"/>
    <n v="0"/>
    <x v="0"/>
  </r>
  <r>
    <x v="25"/>
    <x v="15"/>
    <n v="0"/>
    <x v="0"/>
  </r>
  <r>
    <x v="25"/>
    <x v="2"/>
    <n v="0"/>
    <x v="0"/>
  </r>
  <r>
    <x v="26"/>
    <x v="0"/>
    <n v="1602.5"/>
    <x v="0"/>
  </r>
  <r>
    <x v="26"/>
    <x v="1"/>
    <n v="6.4100000000000004E-2"/>
    <x v="0"/>
  </r>
  <r>
    <x v="26"/>
    <x v="2"/>
    <n v="0.1"/>
    <x v="0"/>
  </r>
  <r>
    <x v="26"/>
    <x v="0"/>
    <m/>
    <x v="0"/>
  </r>
  <r>
    <x v="26"/>
    <x v="3"/>
    <m/>
    <x v="0"/>
  </r>
  <r>
    <x v="26"/>
    <x v="2"/>
    <m/>
    <x v="0"/>
  </r>
  <r>
    <x v="26"/>
    <x v="0"/>
    <n v="2403.75"/>
    <x v="0"/>
  </r>
  <r>
    <x v="26"/>
    <x v="4"/>
    <n v="9.6149999999999999E-2"/>
    <x v="0"/>
  </r>
  <r>
    <x v="26"/>
    <x v="2"/>
    <n v="0.15"/>
    <x v="0"/>
  </r>
  <r>
    <x v="26"/>
    <x v="0"/>
    <m/>
    <x v="0"/>
  </r>
  <r>
    <x v="26"/>
    <x v="5"/>
    <m/>
    <x v="0"/>
  </r>
  <r>
    <x v="26"/>
    <x v="2"/>
    <m/>
    <x v="0"/>
  </r>
  <r>
    <x v="26"/>
    <x v="0"/>
    <n v="1602.5"/>
    <x v="0"/>
  </r>
  <r>
    <x v="26"/>
    <x v="6"/>
    <n v="6.4100000000000004E-2"/>
    <x v="0"/>
  </r>
  <r>
    <x v="26"/>
    <x v="2"/>
    <n v="0.1"/>
    <x v="0"/>
  </r>
  <r>
    <x v="26"/>
    <x v="0"/>
    <n v="801.25"/>
    <x v="0"/>
  </r>
  <r>
    <x v="26"/>
    <x v="7"/>
    <n v="3.2050000000000002E-2"/>
    <x v="0"/>
  </r>
  <r>
    <x v="26"/>
    <x v="2"/>
    <n v="0.05"/>
    <x v="0"/>
  </r>
  <r>
    <x v="26"/>
    <x v="0"/>
    <n v="1291.67"/>
    <x v="0"/>
  </r>
  <r>
    <x v="26"/>
    <x v="8"/>
    <n v="5.1666800000000006E-2"/>
    <x v="0"/>
  </r>
  <r>
    <x v="26"/>
    <x v="2"/>
    <n v="0.05"/>
    <x v="0"/>
  </r>
  <r>
    <x v="26"/>
    <x v="0"/>
    <n v="1291.67"/>
    <x v="0"/>
  </r>
  <r>
    <x v="26"/>
    <x v="9"/>
    <n v="5.1666800000000006E-2"/>
    <x v="0"/>
  </r>
  <r>
    <x v="26"/>
    <x v="2"/>
    <n v="0.05"/>
    <x v="0"/>
  </r>
  <r>
    <x v="26"/>
    <x v="0"/>
    <n v="1291.67"/>
    <x v="0"/>
  </r>
  <r>
    <x v="26"/>
    <x v="10"/>
    <n v="5.1666800000000006E-2"/>
    <x v="0"/>
  </r>
  <r>
    <x v="26"/>
    <x v="2"/>
    <n v="0.05"/>
    <x v="0"/>
  </r>
  <r>
    <x v="26"/>
    <x v="0"/>
    <n v="320.5"/>
    <x v="0"/>
  </r>
  <r>
    <x v="26"/>
    <x v="11"/>
    <n v="1.282E-2"/>
    <x v="0"/>
  </r>
  <r>
    <x v="26"/>
    <x v="2"/>
    <n v="0.02"/>
    <x v="0"/>
  </r>
  <r>
    <x v="26"/>
    <x v="0"/>
    <n v="516.66999999999996"/>
    <x v="0"/>
  </r>
  <r>
    <x v="26"/>
    <x v="12"/>
    <n v="2.0666799999999999E-2"/>
    <x v="0"/>
  </r>
  <r>
    <x v="26"/>
    <x v="2"/>
    <n v="0.02"/>
    <x v="0"/>
  </r>
  <r>
    <x v="26"/>
    <x v="0"/>
    <n v="1291.67"/>
    <x v="0"/>
  </r>
  <r>
    <x v="26"/>
    <x v="13"/>
    <n v="5.1666800000000006E-2"/>
    <x v="0"/>
  </r>
  <r>
    <x v="26"/>
    <x v="2"/>
    <n v="0.05"/>
    <x v="0"/>
  </r>
  <r>
    <x v="26"/>
    <x v="0"/>
    <n v="4133.33"/>
    <x v="0"/>
  </r>
  <r>
    <x v="26"/>
    <x v="14"/>
    <n v="0.16533319999999999"/>
    <x v="0"/>
  </r>
  <r>
    <x v="26"/>
    <x v="2"/>
    <n v="0.16"/>
    <x v="0"/>
  </r>
  <r>
    <x v="26"/>
    <x v="0"/>
    <n v="0"/>
    <x v="0"/>
  </r>
  <r>
    <x v="26"/>
    <x v="15"/>
    <n v="0"/>
    <x v="0"/>
  </r>
  <r>
    <x v="26"/>
    <x v="2"/>
    <n v="0"/>
    <x v="0"/>
  </r>
  <r>
    <x v="27"/>
    <x v="0"/>
    <n v="1602.5"/>
    <x v="0"/>
  </r>
  <r>
    <x v="27"/>
    <x v="1"/>
    <n v="6.4100000000000004E-2"/>
    <x v="0"/>
  </r>
  <r>
    <x v="27"/>
    <x v="2"/>
    <n v="0.1"/>
    <x v="0"/>
  </r>
  <r>
    <x v="27"/>
    <x v="0"/>
    <m/>
    <x v="0"/>
  </r>
  <r>
    <x v="27"/>
    <x v="3"/>
    <m/>
    <x v="0"/>
  </r>
  <r>
    <x v="27"/>
    <x v="2"/>
    <m/>
    <x v="0"/>
  </r>
  <r>
    <x v="27"/>
    <x v="0"/>
    <n v="2403.75"/>
    <x v="0"/>
  </r>
  <r>
    <x v="27"/>
    <x v="4"/>
    <n v="9.6149999999999999E-2"/>
    <x v="0"/>
  </r>
  <r>
    <x v="27"/>
    <x v="2"/>
    <n v="0.15"/>
    <x v="0"/>
  </r>
  <r>
    <x v="27"/>
    <x v="0"/>
    <m/>
    <x v="0"/>
  </r>
  <r>
    <x v="27"/>
    <x v="5"/>
    <m/>
    <x v="0"/>
  </r>
  <r>
    <x v="27"/>
    <x v="2"/>
    <m/>
    <x v="0"/>
  </r>
  <r>
    <x v="27"/>
    <x v="0"/>
    <n v="1602.5"/>
    <x v="0"/>
  </r>
  <r>
    <x v="27"/>
    <x v="6"/>
    <n v="6.4100000000000004E-2"/>
    <x v="0"/>
  </r>
  <r>
    <x v="27"/>
    <x v="2"/>
    <n v="0.1"/>
    <x v="0"/>
  </r>
  <r>
    <x v="27"/>
    <x v="0"/>
    <n v="801.25"/>
    <x v="0"/>
  </r>
  <r>
    <x v="27"/>
    <x v="7"/>
    <n v="3.2050000000000002E-2"/>
    <x v="0"/>
  </r>
  <r>
    <x v="27"/>
    <x v="2"/>
    <n v="0.05"/>
    <x v="0"/>
  </r>
  <r>
    <x v="27"/>
    <x v="0"/>
    <n v="1291.67"/>
    <x v="0"/>
  </r>
  <r>
    <x v="27"/>
    <x v="8"/>
    <n v="5.1666800000000006E-2"/>
    <x v="0"/>
  </r>
  <r>
    <x v="27"/>
    <x v="2"/>
    <n v="0.05"/>
    <x v="0"/>
  </r>
  <r>
    <x v="27"/>
    <x v="0"/>
    <n v="1291.67"/>
    <x v="0"/>
  </r>
  <r>
    <x v="27"/>
    <x v="9"/>
    <n v="5.1666800000000006E-2"/>
    <x v="0"/>
  </r>
  <r>
    <x v="27"/>
    <x v="2"/>
    <n v="0.05"/>
    <x v="0"/>
  </r>
  <r>
    <x v="27"/>
    <x v="0"/>
    <n v="1291.67"/>
    <x v="0"/>
  </r>
  <r>
    <x v="27"/>
    <x v="10"/>
    <n v="5.1666800000000006E-2"/>
    <x v="0"/>
  </r>
  <r>
    <x v="27"/>
    <x v="2"/>
    <n v="0.05"/>
    <x v="0"/>
  </r>
  <r>
    <x v="27"/>
    <x v="0"/>
    <n v="320.5"/>
    <x v="0"/>
  </r>
  <r>
    <x v="27"/>
    <x v="11"/>
    <n v="1.282E-2"/>
    <x v="0"/>
  </r>
  <r>
    <x v="27"/>
    <x v="2"/>
    <n v="0.02"/>
    <x v="0"/>
  </r>
  <r>
    <x v="27"/>
    <x v="0"/>
    <n v="516.66999999999996"/>
    <x v="0"/>
  </r>
  <r>
    <x v="27"/>
    <x v="12"/>
    <n v="2.0666799999999999E-2"/>
    <x v="0"/>
  </r>
  <r>
    <x v="27"/>
    <x v="2"/>
    <n v="0.02"/>
    <x v="0"/>
  </r>
  <r>
    <x v="27"/>
    <x v="0"/>
    <n v="1291.67"/>
    <x v="0"/>
  </r>
  <r>
    <x v="27"/>
    <x v="13"/>
    <n v="5.1666800000000006E-2"/>
    <x v="0"/>
  </r>
  <r>
    <x v="27"/>
    <x v="2"/>
    <n v="0.05"/>
    <x v="0"/>
  </r>
  <r>
    <x v="27"/>
    <x v="0"/>
    <n v="4133.33"/>
    <x v="0"/>
  </r>
  <r>
    <x v="27"/>
    <x v="14"/>
    <n v="0.16533319999999999"/>
    <x v="0"/>
  </r>
  <r>
    <x v="27"/>
    <x v="2"/>
    <n v="0.16"/>
    <x v="0"/>
  </r>
  <r>
    <x v="27"/>
    <x v="0"/>
    <n v="0"/>
    <x v="0"/>
  </r>
  <r>
    <x v="27"/>
    <x v="15"/>
    <n v="0"/>
    <x v="0"/>
  </r>
  <r>
    <x v="27"/>
    <x v="2"/>
    <n v="0"/>
    <x v="0"/>
  </r>
  <r>
    <x v="28"/>
    <x v="0"/>
    <n v="9615"/>
    <x v="0"/>
  </r>
  <r>
    <x v="28"/>
    <x v="1"/>
    <m/>
    <x v="0"/>
  </r>
  <r>
    <x v="28"/>
    <x v="2"/>
    <n v="9.9999999999999992E-2"/>
    <x v="0"/>
  </r>
  <r>
    <x v="28"/>
    <x v="0"/>
    <m/>
    <x v="0"/>
  </r>
  <r>
    <x v="28"/>
    <x v="3"/>
    <m/>
    <x v="0"/>
  </r>
  <r>
    <x v="28"/>
    <x v="2"/>
    <m/>
    <x v="0"/>
  </r>
  <r>
    <x v="28"/>
    <x v="0"/>
    <n v="14422.5"/>
    <x v="0"/>
  </r>
  <r>
    <x v="28"/>
    <x v="4"/>
    <m/>
    <x v="0"/>
  </r>
  <r>
    <x v="28"/>
    <x v="2"/>
    <n v="0.15"/>
    <x v="0"/>
  </r>
  <r>
    <x v="28"/>
    <x v="0"/>
    <m/>
    <x v="0"/>
  </r>
  <r>
    <x v="28"/>
    <x v="5"/>
    <m/>
    <x v="0"/>
  </r>
  <r>
    <x v="28"/>
    <x v="2"/>
    <m/>
    <x v="0"/>
  </r>
  <r>
    <x v="28"/>
    <x v="0"/>
    <n v="9615"/>
    <x v="0"/>
  </r>
  <r>
    <x v="28"/>
    <x v="6"/>
    <m/>
    <x v="0"/>
  </r>
  <r>
    <x v="28"/>
    <x v="2"/>
    <n v="9.9999999999999992E-2"/>
    <x v="0"/>
  </r>
  <r>
    <x v="28"/>
    <x v="0"/>
    <n v="4807.5"/>
    <x v="0"/>
  </r>
  <r>
    <x v="28"/>
    <x v="7"/>
    <m/>
    <x v="0"/>
  </r>
  <r>
    <x v="28"/>
    <x v="2"/>
    <n v="4.9999999999999996E-2"/>
    <x v="0"/>
  </r>
  <r>
    <x v="28"/>
    <x v="0"/>
    <n v="7750.02"/>
    <x v="0"/>
  </r>
  <r>
    <x v="28"/>
    <x v="8"/>
    <m/>
    <x v="0"/>
  </r>
  <r>
    <x v="28"/>
    <x v="2"/>
    <n v="4.9999999999999996E-2"/>
    <x v="0"/>
  </r>
  <r>
    <x v="28"/>
    <x v="0"/>
    <n v="7750.02"/>
    <x v="0"/>
  </r>
  <r>
    <x v="28"/>
    <x v="9"/>
    <m/>
    <x v="0"/>
  </r>
  <r>
    <x v="28"/>
    <x v="2"/>
    <n v="4.9999999999999996E-2"/>
    <x v="0"/>
  </r>
  <r>
    <x v="28"/>
    <x v="0"/>
    <n v="7750.02"/>
    <x v="0"/>
  </r>
  <r>
    <x v="28"/>
    <x v="10"/>
    <m/>
    <x v="0"/>
  </r>
  <r>
    <x v="28"/>
    <x v="2"/>
    <n v="4.9999999999999996E-2"/>
    <x v="0"/>
  </r>
  <r>
    <x v="28"/>
    <x v="0"/>
    <n v="1923"/>
    <x v="0"/>
  </r>
  <r>
    <x v="28"/>
    <x v="11"/>
    <m/>
    <x v="0"/>
  </r>
  <r>
    <x v="28"/>
    <x v="2"/>
    <n v="0.02"/>
    <x v="0"/>
  </r>
  <r>
    <x v="28"/>
    <x v="0"/>
    <n v="3100.02"/>
    <x v="0"/>
  </r>
  <r>
    <x v="28"/>
    <x v="12"/>
    <m/>
    <x v="0"/>
  </r>
  <r>
    <x v="28"/>
    <x v="2"/>
    <n v="0.02"/>
    <x v="0"/>
  </r>
  <r>
    <x v="28"/>
    <x v="0"/>
    <n v="7750.02"/>
    <x v="0"/>
  </r>
  <r>
    <x v="28"/>
    <x v="13"/>
    <m/>
    <x v="0"/>
  </r>
  <r>
    <x v="28"/>
    <x v="2"/>
    <n v="4.9999999999999996E-2"/>
    <x v="0"/>
  </r>
  <r>
    <x v="28"/>
    <x v="0"/>
    <n v="24799.980000000003"/>
    <x v="0"/>
  </r>
  <r>
    <x v="28"/>
    <x v="14"/>
    <m/>
    <x v="0"/>
  </r>
  <r>
    <x v="28"/>
    <x v="2"/>
    <n v="0.16"/>
    <x v="0"/>
  </r>
  <r>
    <x v="28"/>
    <x v="0"/>
    <n v="0"/>
    <x v="0"/>
  </r>
  <r>
    <x v="28"/>
    <x v="15"/>
    <m/>
    <x v="0"/>
  </r>
  <r>
    <x v="28"/>
    <x v="2"/>
    <n v="0"/>
    <x v="0"/>
  </r>
  <r>
    <x v="29"/>
    <x v="0"/>
    <n v="19230"/>
    <x v="0"/>
  </r>
  <r>
    <x v="29"/>
    <x v="1"/>
    <m/>
    <x v="0"/>
  </r>
  <r>
    <x v="29"/>
    <x v="2"/>
    <n v="9.9999999999999992E-2"/>
    <x v="0"/>
  </r>
  <r>
    <x v="29"/>
    <x v="0"/>
    <m/>
    <x v="0"/>
  </r>
  <r>
    <x v="29"/>
    <x v="3"/>
    <m/>
    <x v="0"/>
  </r>
  <r>
    <x v="29"/>
    <x v="2"/>
    <m/>
    <x v="0"/>
  </r>
  <r>
    <x v="29"/>
    <x v="0"/>
    <n v="28845"/>
    <x v="0"/>
  </r>
  <r>
    <x v="29"/>
    <x v="4"/>
    <m/>
    <x v="0"/>
  </r>
  <r>
    <x v="29"/>
    <x v="2"/>
    <n v="0.15"/>
    <x v="0"/>
  </r>
  <r>
    <x v="29"/>
    <x v="0"/>
    <m/>
    <x v="0"/>
  </r>
  <r>
    <x v="29"/>
    <x v="5"/>
    <m/>
    <x v="0"/>
  </r>
  <r>
    <x v="29"/>
    <x v="2"/>
    <m/>
    <x v="0"/>
  </r>
  <r>
    <x v="29"/>
    <x v="0"/>
    <n v="19230"/>
    <x v="0"/>
  </r>
  <r>
    <x v="29"/>
    <x v="6"/>
    <m/>
    <x v="0"/>
  </r>
  <r>
    <x v="29"/>
    <x v="2"/>
    <n v="9.9999999999999992E-2"/>
    <x v="0"/>
  </r>
  <r>
    <x v="29"/>
    <x v="0"/>
    <n v="9615"/>
    <x v="0"/>
  </r>
  <r>
    <x v="29"/>
    <x v="7"/>
    <m/>
    <x v="0"/>
  </r>
  <r>
    <x v="29"/>
    <x v="2"/>
    <n v="4.9999999999999996E-2"/>
    <x v="0"/>
  </r>
  <r>
    <x v="29"/>
    <x v="0"/>
    <n v="15500.04"/>
    <x v="0"/>
  </r>
  <r>
    <x v="29"/>
    <x v="8"/>
    <m/>
    <x v="0"/>
  </r>
  <r>
    <x v="29"/>
    <x v="2"/>
    <n v="4.9999999999999996E-2"/>
    <x v="0"/>
  </r>
  <r>
    <x v="29"/>
    <x v="0"/>
    <n v="15500.04"/>
    <x v="0"/>
  </r>
  <r>
    <x v="29"/>
    <x v="9"/>
    <m/>
    <x v="0"/>
  </r>
  <r>
    <x v="29"/>
    <x v="2"/>
    <n v="4.9999999999999996E-2"/>
    <x v="0"/>
  </r>
  <r>
    <x v="29"/>
    <x v="0"/>
    <n v="15500.04"/>
    <x v="0"/>
  </r>
  <r>
    <x v="29"/>
    <x v="10"/>
    <m/>
    <x v="0"/>
  </r>
  <r>
    <x v="29"/>
    <x v="2"/>
    <n v="4.9999999999999996E-2"/>
    <x v="0"/>
  </r>
  <r>
    <x v="29"/>
    <x v="0"/>
    <n v="3846"/>
    <x v="0"/>
  </r>
  <r>
    <x v="29"/>
    <x v="11"/>
    <m/>
    <x v="0"/>
  </r>
  <r>
    <x v="29"/>
    <x v="2"/>
    <n v="0.02"/>
    <x v="0"/>
  </r>
  <r>
    <x v="29"/>
    <x v="0"/>
    <n v="6200.04"/>
    <x v="0"/>
  </r>
  <r>
    <x v="29"/>
    <x v="12"/>
    <m/>
    <x v="0"/>
  </r>
  <r>
    <x v="29"/>
    <x v="2"/>
    <n v="0.02"/>
    <x v="0"/>
  </r>
  <r>
    <x v="29"/>
    <x v="0"/>
    <n v="15500.04"/>
    <x v="0"/>
  </r>
  <r>
    <x v="29"/>
    <x v="13"/>
    <m/>
    <x v="0"/>
  </r>
  <r>
    <x v="29"/>
    <x v="2"/>
    <n v="4.9999999999999996E-2"/>
    <x v="0"/>
  </r>
  <r>
    <x v="29"/>
    <x v="0"/>
    <n v="49599.960000000006"/>
    <x v="0"/>
  </r>
  <r>
    <x v="29"/>
    <x v="14"/>
    <m/>
    <x v="0"/>
  </r>
  <r>
    <x v="29"/>
    <x v="2"/>
    <n v="0.16"/>
    <x v="0"/>
  </r>
  <r>
    <x v="29"/>
    <x v="0"/>
    <n v="0"/>
    <x v="0"/>
  </r>
  <r>
    <x v="29"/>
    <x v="15"/>
    <m/>
    <x v="0"/>
  </r>
  <r>
    <x v="29"/>
    <x v="2"/>
    <n v="0"/>
    <x v="0"/>
  </r>
  <r>
    <x v="0"/>
    <x v="0"/>
    <n v="619.5"/>
    <x v="1"/>
  </r>
  <r>
    <x v="0"/>
    <x v="16"/>
    <n v="3.7169999999999995E-2"/>
    <x v="1"/>
  </r>
  <r>
    <x v="0"/>
    <x v="2"/>
    <m/>
    <x v="1"/>
  </r>
  <r>
    <x v="0"/>
    <x v="0"/>
    <n v="2666.67"/>
    <x v="1"/>
  </r>
  <r>
    <x v="0"/>
    <x v="17"/>
    <n v="0.16000019999999998"/>
    <x v="1"/>
  </r>
  <r>
    <x v="0"/>
    <x v="2"/>
    <n v="0.15238114285714285"/>
    <x v="1"/>
  </r>
  <r>
    <x v="1"/>
    <x v="0"/>
    <n v="619.5"/>
    <x v="1"/>
  </r>
  <r>
    <x v="1"/>
    <x v="16"/>
    <n v="3.7169999999999995E-2"/>
    <x v="1"/>
  </r>
  <r>
    <x v="1"/>
    <x v="2"/>
    <m/>
    <x v="1"/>
  </r>
  <r>
    <x v="1"/>
    <x v="0"/>
    <n v="2666.67"/>
    <x v="1"/>
  </r>
  <r>
    <x v="1"/>
    <x v="17"/>
    <n v="0.16000019999999998"/>
    <x v="1"/>
  </r>
  <r>
    <x v="1"/>
    <x v="2"/>
    <n v="0.15238114285714285"/>
    <x v="1"/>
  </r>
  <r>
    <x v="2"/>
    <x v="0"/>
    <n v="619.5"/>
    <x v="1"/>
  </r>
  <r>
    <x v="2"/>
    <x v="16"/>
    <n v="3.7169999999999995E-2"/>
    <x v="1"/>
  </r>
  <r>
    <x v="2"/>
    <x v="2"/>
    <m/>
    <x v="1"/>
  </r>
  <r>
    <x v="2"/>
    <x v="0"/>
    <n v="2666.67"/>
    <x v="1"/>
  </r>
  <r>
    <x v="2"/>
    <x v="17"/>
    <n v="0.16000019999999998"/>
    <x v="1"/>
  </r>
  <r>
    <x v="2"/>
    <x v="2"/>
    <n v="0.15238114285714285"/>
    <x v="1"/>
  </r>
  <r>
    <x v="3"/>
    <x v="0"/>
    <n v="619.5"/>
    <x v="1"/>
  </r>
  <r>
    <x v="3"/>
    <x v="16"/>
    <n v="3.7169999999999995E-2"/>
    <x v="1"/>
  </r>
  <r>
    <x v="3"/>
    <x v="2"/>
    <m/>
    <x v="1"/>
  </r>
  <r>
    <x v="3"/>
    <x v="0"/>
    <n v="2666.67"/>
    <x v="1"/>
  </r>
  <r>
    <x v="3"/>
    <x v="17"/>
    <n v="0.16000019999999998"/>
    <x v="1"/>
  </r>
  <r>
    <x v="3"/>
    <x v="2"/>
    <n v="0.15238114285714285"/>
    <x v="1"/>
  </r>
  <r>
    <x v="4"/>
    <x v="0"/>
    <n v="619.5"/>
    <x v="1"/>
  </r>
  <r>
    <x v="4"/>
    <x v="16"/>
    <n v="3.7169999999999995E-2"/>
    <x v="1"/>
  </r>
  <r>
    <x v="4"/>
    <x v="2"/>
    <m/>
    <x v="1"/>
  </r>
  <r>
    <x v="4"/>
    <x v="0"/>
    <n v="2666.67"/>
    <x v="1"/>
  </r>
  <r>
    <x v="4"/>
    <x v="17"/>
    <n v="0.16000019999999998"/>
    <x v="1"/>
  </r>
  <r>
    <x v="4"/>
    <x v="2"/>
    <n v="0.15238114285714285"/>
    <x v="1"/>
  </r>
  <r>
    <x v="5"/>
    <x v="0"/>
    <n v="619.5"/>
    <x v="1"/>
  </r>
  <r>
    <x v="5"/>
    <x v="16"/>
    <n v="3.7169999999999995E-2"/>
    <x v="1"/>
  </r>
  <r>
    <x v="5"/>
    <x v="2"/>
    <m/>
    <x v="1"/>
  </r>
  <r>
    <x v="5"/>
    <x v="0"/>
    <n v="2666.67"/>
    <x v="1"/>
  </r>
  <r>
    <x v="5"/>
    <x v="17"/>
    <n v="0.16000019999999998"/>
    <x v="1"/>
  </r>
  <r>
    <x v="5"/>
    <x v="2"/>
    <n v="0.15238114285714285"/>
    <x v="1"/>
  </r>
  <r>
    <x v="6"/>
    <x v="0"/>
    <n v="3717"/>
    <x v="1"/>
  </r>
  <r>
    <x v="6"/>
    <x v="16"/>
    <m/>
    <x v="1"/>
  </r>
  <r>
    <x v="6"/>
    <x v="2"/>
    <m/>
    <x v="1"/>
  </r>
  <r>
    <x v="6"/>
    <x v="0"/>
    <n v="16000.02"/>
    <x v="1"/>
  </r>
  <r>
    <x v="6"/>
    <x v="17"/>
    <m/>
    <x v="1"/>
  </r>
  <r>
    <x v="6"/>
    <x v="2"/>
    <n v="0.15238114285714285"/>
    <x v="1"/>
  </r>
  <r>
    <x v="7"/>
    <x v="0"/>
    <n v="619.5"/>
    <x v="1"/>
  </r>
  <r>
    <x v="7"/>
    <x v="16"/>
    <n v="3.7169999999999995E-2"/>
    <x v="1"/>
  </r>
  <r>
    <x v="7"/>
    <x v="2"/>
    <m/>
    <x v="1"/>
  </r>
  <r>
    <x v="7"/>
    <x v="0"/>
    <n v="2666.67"/>
    <x v="1"/>
  </r>
  <r>
    <x v="7"/>
    <x v="17"/>
    <n v="0.16000019999999998"/>
    <x v="1"/>
  </r>
  <r>
    <x v="7"/>
    <x v="2"/>
    <n v="0.15238114285714285"/>
    <x v="1"/>
  </r>
  <r>
    <x v="8"/>
    <x v="0"/>
    <n v="619.5"/>
    <x v="1"/>
  </r>
  <r>
    <x v="8"/>
    <x v="16"/>
    <n v="3.7169999999999995E-2"/>
    <x v="1"/>
  </r>
  <r>
    <x v="8"/>
    <x v="2"/>
    <m/>
    <x v="1"/>
  </r>
  <r>
    <x v="8"/>
    <x v="0"/>
    <n v="2666.67"/>
    <x v="1"/>
  </r>
  <r>
    <x v="8"/>
    <x v="17"/>
    <n v="0.16000019999999998"/>
    <x v="1"/>
  </r>
  <r>
    <x v="8"/>
    <x v="2"/>
    <n v="0.15238114285714285"/>
    <x v="1"/>
  </r>
  <r>
    <x v="9"/>
    <x v="0"/>
    <n v="619.5"/>
    <x v="1"/>
  </r>
  <r>
    <x v="9"/>
    <x v="16"/>
    <n v="3.7169999999999995E-2"/>
    <x v="1"/>
  </r>
  <r>
    <x v="9"/>
    <x v="2"/>
    <m/>
    <x v="1"/>
  </r>
  <r>
    <x v="9"/>
    <x v="0"/>
    <n v="2666.67"/>
    <x v="1"/>
  </r>
  <r>
    <x v="9"/>
    <x v="17"/>
    <n v="0.16000019999999998"/>
    <x v="1"/>
  </r>
  <r>
    <x v="9"/>
    <x v="2"/>
    <n v="0.15238114285714285"/>
    <x v="1"/>
  </r>
  <r>
    <x v="10"/>
    <x v="0"/>
    <n v="619.5"/>
    <x v="1"/>
  </r>
  <r>
    <x v="10"/>
    <x v="16"/>
    <n v="3.7169999999999995E-2"/>
    <x v="1"/>
  </r>
  <r>
    <x v="10"/>
    <x v="2"/>
    <m/>
    <x v="1"/>
  </r>
  <r>
    <x v="10"/>
    <x v="0"/>
    <n v="2666.67"/>
    <x v="1"/>
  </r>
  <r>
    <x v="10"/>
    <x v="17"/>
    <n v="0.16000019999999998"/>
    <x v="1"/>
  </r>
  <r>
    <x v="10"/>
    <x v="2"/>
    <n v="0.15238114285714285"/>
    <x v="1"/>
  </r>
  <r>
    <x v="11"/>
    <x v="0"/>
    <n v="619.5"/>
    <x v="1"/>
  </r>
  <r>
    <x v="11"/>
    <x v="16"/>
    <n v="3.7169999999999995E-2"/>
    <x v="1"/>
  </r>
  <r>
    <x v="11"/>
    <x v="2"/>
    <m/>
    <x v="1"/>
  </r>
  <r>
    <x v="11"/>
    <x v="0"/>
    <n v="2666.67"/>
    <x v="1"/>
  </r>
  <r>
    <x v="11"/>
    <x v="17"/>
    <n v="0.16000019999999998"/>
    <x v="1"/>
  </r>
  <r>
    <x v="11"/>
    <x v="2"/>
    <n v="0.15238114285714285"/>
    <x v="1"/>
  </r>
  <r>
    <x v="12"/>
    <x v="0"/>
    <n v="619.5"/>
    <x v="1"/>
  </r>
  <r>
    <x v="12"/>
    <x v="16"/>
    <n v="3.7169999999999995E-2"/>
    <x v="1"/>
  </r>
  <r>
    <x v="12"/>
    <x v="2"/>
    <m/>
    <x v="1"/>
  </r>
  <r>
    <x v="12"/>
    <x v="0"/>
    <n v="2666.67"/>
    <x v="1"/>
  </r>
  <r>
    <x v="12"/>
    <x v="17"/>
    <n v="0.16000019999999998"/>
    <x v="1"/>
  </r>
  <r>
    <x v="12"/>
    <x v="2"/>
    <n v="0.15238114285714285"/>
    <x v="1"/>
  </r>
  <r>
    <x v="13"/>
    <x v="0"/>
    <n v="3717"/>
    <x v="1"/>
  </r>
  <r>
    <x v="13"/>
    <x v="16"/>
    <m/>
    <x v="1"/>
  </r>
  <r>
    <x v="13"/>
    <x v="2"/>
    <m/>
    <x v="1"/>
  </r>
  <r>
    <x v="13"/>
    <x v="0"/>
    <n v="16000.02"/>
    <x v="1"/>
  </r>
  <r>
    <x v="13"/>
    <x v="17"/>
    <m/>
    <x v="1"/>
  </r>
  <r>
    <x v="13"/>
    <x v="2"/>
    <n v="0.15238114285714285"/>
    <x v="1"/>
  </r>
  <r>
    <x v="14"/>
    <x v="0"/>
    <n v="7434"/>
    <x v="1"/>
  </r>
  <r>
    <x v="14"/>
    <x v="16"/>
    <m/>
    <x v="1"/>
  </r>
  <r>
    <x v="14"/>
    <x v="2"/>
    <m/>
    <x v="1"/>
  </r>
  <r>
    <x v="14"/>
    <x v="0"/>
    <n v="32000.04"/>
    <x v="1"/>
  </r>
  <r>
    <x v="14"/>
    <x v="17"/>
    <m/>
    <x v="1"/>
  </r>
  <r>
    <x v="14"/>
    <x v="2"/>
    <n v="0.15238114285714285"/>
    <x v="1"/>
  </r>
  <r>
    <x v="15"/>
    <x v="0"/>
    <n v="4119.4799999999996"/>
    <x v="1"/>
  </r>
  <r>
    <x v="15"/>
    <x v="16"/>
    <n v="0.16477919999999999"/>
    <x v="1"/>
  </r>
  <r>
    <x v="15"/>
    <x v="2"/>
    <m/>
    <x v="1"/>
  </r>
  <r>
    <x v="15"/>
    <x v="0"/>
    <n v="4333.34"/>
    <x v="1"/>
  </r>
  <r>
    <x v="15"/>
    <x v="17"/>
    <n v="0.1733336"/>
    <x v="1"/>
  </r>
  <r>
    <x v="15"/>
    <x v="2"/>
    <n v="0.1677422151925439"/>
    <x v="1"/>
  </r>
  <r>
    <x v="16"/>
    <x v="0"/>
    <n v="4119.4799999999996"/>
    <x v="1"/>
  </r>
  <r>
    <x v="16"/>
    <x v="16"/>
    <n v="0.16477919999999999"/>
    <x v="1"/>
  </r>
  <r>
    <x v="16"/>
    <x v="2"/>
    <m/>
    <x v="1"/>
  </r>
  <r>
    <x v="16"/>
    <x v="0"/>
    <n v="4333.34"/>
    <x v="1"/>
  </r>
  <r>
    <x v="16"/>
    <x v="17"/>
    <n v="0.1733336"/>
    <x v="1"/>
  </r>
  <r>
    <x v="16"/>
    <x v="2"/>
    <n v="0.1677422151925439"/>
    <x v="1"/>
  </r>
  <r>
    <x v="17"/>
    <x v="0"/>
    <n v="4119.4799999999996"/>
    <x v="1"/>
  </r>
  <r>
    <x v="17"/>
    <x v="16"/>
    <n v="0.16477919999999999"/>
    <x v="1"/>
  </r>
  <r>
    <x v="17"/>
    <x v="2"/>
    <m/>
    <x v="1"/>
  </r>
  <r>
    <x v="17"/>
    <x v="0"/>
    <n v="4333.34"/>
    <x v="1"/>
  </r>
  <r>
    <x v="17"/>
    <x v="17"/>
    <n v="0.1733336"/>
    <x v="1"/>
  </r>
  <r>
    <x v="17"/>
    <x v="2"/>
    <n v="0.1677422151925439"/>
    <x v="1"/>
  </r>
  <r>
    <x v="18"/>
    <x v="0"/>
    <n v="4119.4799999999996"/>
    <x v="1"/>
  </r>
  <r>
    <x v="18"/>
    <x v="16"/>
    <n v="0.16477919999999999"/>
    <x v="1"/>
  </r>
  <r>
    <x v="18"/>
    <x v="2"/>
    <m/>
    <x v="1"/>
  </r>
  <r>
    <x v="18"/>
    <x v="0"/>
    <n v="4333.34"/>
    <x v="1"/>
  </r>
  <r>
    <x v="18"/>
    <x v="17"/>
    <n v="0.1733336"/>
    <x v="1"/>
  </r>
  <r>
    <x v="18"/>
    <x v="2"/>
    <n v="0.1677422151925439"/>
    <x v="1"/>
  </r>
  <r>
    <x v="19"/>
    <x v="0"/>
    <n v="4119.4799999999996"/>
    <x v="1"/>
  </r>
  <r>
    <x v="19"/>
    <x v="16"/>
    <n v="0.16477919999999999"/>
    <x v="1"/>
  </r>
  <r>
    <x v="19"/>
    <x v="2"/>
    <m/>
    <x v="1"/>
  </r>
  <r>
    <x v="19"/>
    <x v="0"/>
    <n v="4333.34"/>
    <x v="1"/>
  </r>
  <r>
    <x v="19"/>
    <x v="17"/>
    <n v="0.1733336"/>
    <x v="1"/>
  </r>
  <r>
    <x v="19"/>
    <x v="2"/>
    <n v="0.1677422151925439"/>
    <x v="1"/>
  </r>
  <r>
    <x v="20"/>
    <x v="0"/>
    <n v="4119.4799999999996"/>
    <x v="1"/>
  </r>
  <r>
    <x v="20"/>
    <x v="16"/>
    <n v="0.16477919999999999"/>
    <x v="1"/>
  </r>
  <r>
    <x v="20"/>
    <x v="2"/>
    <m/>
    <x v="1"/>
  </r>
  <r>
    <x v="20"/>
    <x v="0"/>
    <n v="4333.34"/>
    <x v="1"/>
  </r>
  <r>
    <x v="20"/>
    <x v="17"/>
    <n v="0.1733336"/>
    <x v="1"/>
  </r>
  <r>
    <x v="20"/>
    <x v="2"/>
    <n v="0.1677422151925439"/>
    <x v="1"/>
  </r>
  <r>
    <x v="21"/>
    <x v="0"/>
    <n v="24716.879999999997"/>
    <x v="1"/>
  </r>
  <r>
    <x v="21"/>
    <x v="16"/>
    <m/>
    <x v="1"/>
  </r>
  <r>
    <x v="21"/>
    <x v="2"/>
    <m/>
    <x v="1"/>
  </r>
  <r>
    <x v="21"/>
    <x v="0"/>
    <n v="26000.04"/>
    <x v="1"/>
  </r>
  <r>
    <x v="21"/>
    <x v="17"/>
    <m/>
    <x v="1"/>
  </r>
  <r>
    <x v="21"/>
    <x v="2"/>
    <n v="0.16774221519254387"/>
    <x v="1"/>
  </r>
  <r>
    <x v="22"/>
    <x v="0"/>
    <n v="4119.4799999999996"/>
    <x v="1"/>
  </r>
  <r>
    <x v="22"/>
    <x v="16"/>
    <n v="0.16477919999999999"/>
    <x v="1"/>
  </r>
  <r>
    <x v="22"/>
    <x v="2"/>
    <m/>
    <x v="1"/>
  </r>
  <r>
    <x v="22"/>
    <x v="0"/>
    <n v="4333.34"/>
    <x v="1"/>
  </r>
  <r>
    <x v="22"/>
    <x v="17"/>
    <n v="0.1733336"/>
    <x v="1"/>
  </r>
  <r>
    <x v="22"/>
    <x v="2"/>
    <n v="0.1677422151925439"/>
    <x v="1"/>
  </r>
  <r>
    <x v="23"/>
    <x v="0"/>
    <n v="4119.4799999999996"/>
    <x v="1"/>
  </r>
  <r>
    <x v="23"/>
    <x v="16"/>
    <n v="0.16477919999999999"/>
    <x v="1"/>
  </r>
  <r>
    <x v="23"/>
    <x v="2"/>
    <m/>
    <x v="1"/>
  </r>
  <r>
    <x v="23"/>
    <x v="0"/>
    <n v="4333.34"/>
    <x v="1"/>
  </r>
  <r>
    <x v="23"/>
    <x v="17"/>
    <n v="0.1733336"/>
    <x v="1"/>
  </r>
  <r>
    <x v="23"/>
    <x v="2"/>
    <n v="0.1677422151925439"/>
    <x v="1"/>
  </r>
  <r>
    <x v="24"/>
    <x v="0"/>
    <n v="4119.4799999999996"/>
    <x v="1"/>
  </r>
  <r>
    <x v="24"/>
    <x v="16"/>
    <n v="0.16477919999999999"/>
    <x v="1"/>
  </r>
  <r>
    <x v="24"/>
    <x v="2"/>
    <m/>
    <x v="1"/>
  </r>
  <r>
    <x v="24"/>
    <x v="0"/>
    <n v="4333.34"/>
    <x v="1"/>
  </r>
  <r>
    <x v="24"/>
    <x v="17"/>
    <n v="0.1733336"/>
    <x v="1"/>
  </r>
  <r>
    <x v="24"/>
    <x v="2"/>
    <n v="0.1677422151925439"/>
    <x v="1"/>
  </r>
  <r>
    <x v="25"/>
    <x v="0"/>
    <n v="4119.4799999999996"/>
    <x v="1"/>
  </r>
  <r>
    <x v="25"/>
    <x v="16"/>
    <n v="0.16477919999999999"/>
    <x v="1"/>
  </r>
  <r>
    <x v="25"/>
    <x v="2"/>
    <m/>
    <x v="1"/>
  </r>
  <r>
    <x v="25"/>
    <x v="0"/>
    <n v="4333.34"/>
    <x v="1"/>
  </r>
  <r>
    <x v="25"/>
    <x v="17"/>
    <n v="0.1733336"/>
    <x v="1"/>
  </r>
  <r>
    <x v="25"/>
    <x v="2"/>
    <n v="0.1677422151925439"/>
    <x v="1"/>
  </r>
  <r>
    <x v="26"/>
    <x v="0"/>
    <n v="4119.4799999999996"/>
    <x v="1"/>
  </r>
  <r>
    <x v="26"/>
    <x v="16"/>
    <n v="0.16477919999999999"/>
    <x v="1"/>
  </r>
  <r>
    <x v="26"/>
    <x v="2"/>
    <m/>
    <x v="1"/>
  </r>
  <r>
    <x v="26"/>
    <x v="0"/>
    <n v="4333.34"/>
    <x v="1"/>
  </r>
  <r>
    <x v="26"/>
    <x v="17"/>
    <n v="0.1733336"/>
    <x v="1"/>
  </r>
  <r>
    <x v="26"/>
    <x v="2"/>
    <n v="0.1677422151925439"/>
    <x v="1"/>
  </r>
  <r>
    <x v="27"/>
    <x v="0"/>
    <n v="4119.4799999999996"/>
    <x v="1"/>
  </r>
  <r>
    <x v="27"/>
    <x v="16"/>
    <n v="0.16477919999999999"/>
    <x v="1"/>
  </r>
  <r>
    <x v="27"/>
    <x v="2"/>
    <m/>
    <x v="1"/>
  </r>
  <r>
    <x v="27"/>
    <x v="0"/>
    <n v="4333.34"/>
    <x v="1"/>
  </r>
  <r>
    <x v="27"/>
    <x v="17"/>
    <n v="0.1733336"/>
    <x v="1"/>
  </r>
  <r>
    <x v="27"/>
    <x v="2"/>
    <n v="0.1677422151925439"/>
    <x v="1"/>
  </r>
  <r>
    <x v="28"/>
    <x v="0"/>
    <n v="24716.879999999997"/>
    <x v="1"/>
  </r>
  <r>
    <x v="28"/>
    <x v="16"/>
    <m/>
    <x v="1"/>
  </r>
  <r>
    <x v="28"/>
    <x v="2"/>
    <m/>
    <x v="1"/>
  </r>
  <r>
    <x v="28"/>
    <x v="0"/>
    <n v="26000.04"/>
    <x v="1"/>
  </r>
  <r>
    <x v="28"/>
    <x v="17"/>
    <m/>
    <x v="1"/>
  </r>
  <r>
    <x v="28"/>
    <x v="2"/>
    <n v="0.16774221519254387"/>
    <x v="1"/>
  </r>
  <r>
    <x v="29"/>
    <x v="0"/>
    <n v="49433.759999999995"/>
    <x v="1"/>
  </r>
  <r>
    <x v="29"/>
    <x v="16"/>
    <m/>
    <x v="1"/>
  </r>
  <r>
    <x v="29"/>
    <x v="2"/>
    <m/>
    <x v="1"/>
  </r>
  <r>
    <x v="29"/>
    <x v="0"/>
    <n v="52000.08"/>
    <x v="1"/>
  </r>
  <r>
    <x v="29"/>
    <x v="17"/>
    <m/>
    <x v="1"/>
  </r>
  <r>
    <x v="29"/>
    <x v="2"/>
    <n v="0.16774221519254387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Workday Allocations" cacheId="2" dataOnRows="1" applyNumberFormats="0" applyBorderFormats="0" applyFontFormats="0" applyPatternFormats="0" applyAlignmentFormats="0" applyWidthHeightFormats="1" dataCaption="Data" updatedVersion="6" minRefreshableVersion="3" showMemberPropertyTips="0" useAutoFormatting="1" colGrandTotals="0" itemPrintTitles="1" createdVersion="6" indent="0" compact="0" compactData="0" gridDropZones="1">
  <location ref="B12:Z29" firstHeaderRow="1" firstDataRow="2" firstDataCol="1"/>
  <pivotFields count="4">
    <pivotField name="Month" axis="axisCol" compact="0" outline="0" subtotalTop="0" showAll="0" includeNewItemsInFilter="1">
      <items count="31">
        <item h="1" x="6"/>
        <item h="1" x="13"/>
        <item h="1" x="14"/>
        <item x="0"/>
        <item x="1"/>
        <item x="2"/>
        <item x="3"/>
        <item x="4"/>
        <item x="5"/>
        <item x="7"/>
        <item x="8"/>
        <item x="9"/>
        <item x="10"/>
        <item x="11"/>
        <item x="12"/>
        <item x="15"/>
        <item x="16"/>
        <item x="17"/>
        <item x="18"/>
        <item x="19"/>
        <item x="20"/>
        <item h="1" x="21"/>
        <item x="22"/>
        <item x="23"/>
        <item x="24"/>
        <item x="25"/>
        <item x="26"/>
        <item x="27"/>
        <item h="1" x="28"/>
        <item h="1" x="29"/>
        <item t="default"/>
      </items>
    </pivotField>
    <pivotField name="Account" axis="axisRow" compact="0" outline="0" subtotalTop="0" showAll="0" measureFilter="1" includeNewItemsInFilter="1">
      <items count="19">
        <item h="1" x="0"/>
        <item h="1" x="2"/>
        <item x="15"/>
        <item x="16"/>
        <item x="1"/>
        <item x="3"/>
        <item x="4"/>
        <item x="5"/>
        <item x="6"/>
        <item x="7"/>
        <item x="8"/>
        <item x="17"/>
        <item x="9"/>
        <item x="10"/>
        <item x="11"/>
        <item x="12"/>
        <item x="13"/>
        <item x="14"/>
        <item t="default"/>
      </items>
    </pivotField>
    <pivotField dataField="1" compact="0" outline="0" subtotalTop="0" showAll="0" includeNewItemsInFilter="1"/>
    <pivotField compact="0" outline="0" subtotalTop="0" showAll="0" includeNewItemsInFilter="1"/>
  </pivotFields>
  <rowFields count="1">
    <field x="1"/>
  </rowFields>
  <rowItems count="16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Fields count="1">
    <field x="0"/>
  </colFields>
  <colItems count="24"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2"/>
    </i>
    <i>
      <x v="23"/>
    </i>
    <i>
      <x v="24"/>
    </i>
    <i>
      <x v="25"/>
    </i>
    <i>
      <x v="26"/>
    </i>
    <i>
      <x v="27"/>
    </i>
  </colItems>
  <dataFields count="1">
    <dataField name="%" fld="2" baseField="1" baseItem="2" numFmtId="10"/>
  </dataFields>
  <formats count="52">
    <format dxfId="103">
      <pivotArea outline="0" fieldPosition="0">
        <references count="1">
          <reference field="1" count="1" selected="0">
            <x v="2"/>
          </reference>
        </references>
      </pivotArea>
    </format>
    <format dxfId="102">
      <pivotArea dataOnly="0" labelOnly="1" outline="0" fieldPosition="0">
        <references count="1">
          <reference field="1" count="1">
            <x v="2"/>
          </reference>
        </references>
      </pivotArea>
    </format>
    <format dxfId="101">
      <pivotArea outline="0" fieldPosition="0">
        <references count="1">
          <reference field="1" count="0" selected="0"/>
        </references>
      </pivotArea>
    </format>
    <format dxfId="100">
      <pivotArea dataOnly="0" labelOnly="1" outline="0" fieldPosition="0">
        <references count="1">
          <reference field="1" count="0"/>
        </references>
      </pivotArea>
    </format>
    <format dxfId="99">
      <pivotArea outline="0" fieldPosition="0">
        <references count="1">
          <reference field="0" count="3" selected="0">
            <x v="3"/>
            <x v="4"/>
            <x v="5"/>
          </reference>
        </references>
      </pivotArea>
    </format>
    <format dxfId="98">
      <pivotArea field="0" type="button" dataOnly="0" labelOnly="1" outline="0" axis="axisCol" fieldPosition="0"/>
    </format>
    <format dxfId="97">
      <pivotArea type="topRight" dataOnly="0" labelOnly="1" outline="0" offset="A1:B1" fieldPosition="0"/>
    </format>
    <format dxfId="96">
      <pivotArea dataOnly="0" labelOnly="1" outline="0" fieldPosition="0">
        <references count="1">
          <reference field="0" count="3">
            <x v="3"/>
            <x v="4"/>
            <x v="5"/>
          </reference>
        </references>
      </pivotArea>
    </format>
    <format dxfId="95">
      <pivotArea outline="0" fieldPosition="0">
        <references count="1">
          <reference field="0" count="3" selected="0">
            <x v="6"/>
            <x v="7"/>
            <x v="8"/>
          </reference>
        </references>
      </pivotArea>
    </format>
    <format dxfId="94">
      <pivotArea type="topRight" dataOnly="0" labelOnly="1" outline="0" offset="C1:E1" fieldPosition="0"/>
    </format>
    <format dxfId="93">
      <pivotArea dataOnly="0" labelOnly="1" outline="0" fieldPosition="0">
        <references count="1">
          <reference field="0" count="3">
            <x v="6"/>
            <x v="7"/>
            <x v="8"/>
          </reference>
        </references>
      </pivotArea>
    </format>
    <format dxfId="92">
      <pivotArea outline="0" fieldPosition="0">
        <references count="1">
          <reference field="0" count="3" selected="0">
            <x v="9"/>
            <x v="10"/>
            <x v="11"/>
          </reference>
        </references>
      </pivotArea>
    </format>
    <format dxfId="91">
      <pivotArea type="topRight" dataOnly="0" labelOnly="1" outline="0" offset="F1:H1" fieldPosition="0"/>
    </format>
    <format dxfId="90">
      <pivotArea dataOnly="0" labelOnly="1" outline="0" fieldPosition="0">
        <references count="1">
          <reference field="0" count="3">
            <x v="9"/>
            <x v="10"/>
            <x v="11"/>
          </reference>
        </references>
      </pivotArea>
    </format>
    <format dxfId="89">
      <pivotArea outline="0" fieldPosition="0">
        <references count="1">
          <reference field="0" count="2" selected="0">
            <x v="12"/>
            <x v="13"/>
          </reference>
        </references>
      </pivotArea>
    </format>
    <format dxfId="88">
      <pivotArea type="topRight" dataOnly="0" labelOnly="1" outline="0" offset="I1:J1" fieldPosition="0"/>
    </format>
    <format dxfId="87">
      <pivotArea dataOnly="0" labelOnly="1" outline="0" fieldPosition="0">
        <references count="1">
          <reference field="0" count="2">
            <x v="12"/>
            <x v="13"/>
          </reference>
        </references>
      </pivotArea>
    </format>
    <format dxfId="86">
      <pivotArea outline="0" fieldPosition="0">
        <references count="1">
          <reference field="0" count="1" selected="0">
            <x v="14"/>
          </reference>
        </references>
      </pivotArea>
    </format>
    <format dxfId="85">
      <pivotArea type="topRight" dataOnly="0" labelOnly="1" outline="0" offset="K1" fieldPosition="0"/>
    </format>
    <format dxfId="84">
      <pivotArea dataOnly="0" labelOnly="1" outline="0" fieldPosition="0">
        <references count="1">
          <reference field="0" count="1">
            <x v="14"/>
          </reference>
        </references>
      </pivotArea>
    </format>
    <format dxfId="83">
      <pivotArea outline="0" fieldPosition="0"/>
    </format>
    <format dxfId="82">
      <pivotArea field="0" type="button" dataOnly="0" labelOnly="1" outline="0" axis="axisCol" fieldPosition="0"/>
    </format>
    <format dxfId="81">
      <pivotArea type="topRight" dataOnly="0" labelOnly="1" outline="0" fieldPosition="0"/>
    </format>
    <format dxfId="80">
      <pivotArea dataOnly="0" labelOnly="1" outline="0" fieldPosition="0">
        <references count="1">
          <reference field="0" count="0"/>
        </references>
      </pivotArea>
    </format>
    <format dxfId="79">
      <pivotArea outline="0" fieldPosition="0">
        <references count="1">
          <reference field="0" count="3" selected="0">
            <x v="3"/>
            <x v="4"/>
            <x v="5"/>
          </reference>
        </references>
      </pivotArea>
    </format>
    <format dxfId="78">
      <pivotArea field="0" type="button" dataOnly="0" labelOnly="1" outline="0" axis="axisCol" fieldPosition="0"/>
    </format>
    <format dxfId="77">
      <pivotArea type="topRight" dataOnly="0" labelOnly="1" outline="0" offset="A1:B1" fieldPosition="0"/>
    </format>
    <format dxfId="76">
      <pivotArea dataOnly="0" labelOnly="1" outline="0" fieldPosition="0">
        <references count="1">
          <reference field="0" count="3">
            <x v="3"/>
            <x v="4"/>
            <x v="5"/>
          </reference>
        </references>
      </pivotArea>
    </format>
    <format dxfId="75">
      <pivotArea outline="0" fieldPosition="0">
        <references count="1">
          <reference field="0" count="3" selected="0">
            <x v="6"/>
            <x v="7"/>
            <x v="8"/>
          </reference>
        </references>
      </pivotArea>
    </format>
    <format dxfId="74">
      <pivotArea type="topRight" dataOnly="0" labelOnly="1" outline="0" offset="C1:E1" fieldPosition="0"/>
    </format>
    <format dxfId="73">
      <pivotArea dataOnly="0" labelOnly="1" outline="0" fieldPosition="0">
        <references count="1">
          <reference field="0" count="3">
            <x v="6"/>
            <x v="7"/>
            <x v="8"/>
          </reference>
        </references>
      </pivotArea>
    </format>
    <format dxfId="72">
      <pivotArea outline="0" fieldPosition="0">
        <references count="1">
          <reference field="0" count="3" selected="0">
            <x v="9"/>
            <x v="10"/>
            <x v="11"/>
          </reference>
        </references>
      </pivotArea>
    </format>
    <format dxfId="71">
      <pivotArea type="topRight" dataOnly="0" labelOnly="1" outline="0" offset="F1:H1" fieldPosition="0"/>
    </format>
    <format dxfId="70">
      <pivotArea dataOnly="0" labelOnly="1" outline="0" fieldPosition="0">
        <references count="1">
          <reference field="0" count="3">
            <x v="9"/>
            <x v="10"/>
            <x v="11"/>
          </reference>
        </references>
      </pivotArea>
    </format>
    <format dxfId="69">
      <pivotArea outline="0" fieldPosition="0">
        <references count="1">
          <reference field="0" count="2" selected="0">
            <x v="12"/>
            <x v="13"/>
          </reference>
        </references>
      </pivotArea>
    </format>
    <format dxfId="68">
      <pivotArea type="topRight" dataOnly="0" labelOnly="1" outline="0" offset="I1:J1" fieldPosition="0"/>
    </format>
    <format dxfId="67">
      <pivotArea dataOnly="0" labelOnly="1" outline="0" fieldPosition="0">
        <references count="1">
          <reference field="0" count="2">
            <x v="12"/>
            <x v="13"/>
          </reference>
        </references>
      </pivotArea>
    </format>
    <format dxfId="66">
      <pivotArea outline="0" fieldPosition="0">
        <references count="1">
          <reference field="0" count="1" selected="0">
            <x v="14"/>
          </reference>
        </references>
      </pivotArea>
    </format>
    <format dxfId="65">
      <pivotArea type="topRight" dataOnly="0" labelOnly="1" outline="0" offset="K1" fieldPosition="0"/>
    </format>
    <format dxfId="64">
      <pivotArea dataOnly="0" labelOnly="1" outline="0" fieldPosition="0">
        <references count="1">
          <reference field="0" count="1">
            <x v="14"/>
          </reference>
        </references>
      </pivotArea>
    </format>
    <format dxfId="63">
      <pivotArea outline="0" fieldPosition="0">
        <references count="1">
          <reference field="0" count="3" selected="0">
            <x v="9"/>
            <x v="10"/>
            <x v="11"/>
          </reference>
        </references>
      </pivotArea>
    </format>
    <format dxfId="62">
      <pivotArea type="topRight" dataOnly="0" labelOnly="1" outline="0" offset="F1:H1" fieldPosition="0"/>
    </format>
    <format dxfId="61">
      <pivotArea dataOnly="0" labelOnly="1" outline="0" fieldPosition="0">
        <references count="1">
          <reference field="0" count="3">
            <x v="9"/>
            <x v="10"/>
            <x v="11"/>
          </reference>
        </references>
      </pivotArea>
    </format>
    <format dxfId="60">
      <pivotArea outline="0" fieldPosition="0">
        <references count="1">
          <reference field="0" count="3" selected="0">
            <x v="3"/>
            <x v="4"/>
            <x v="5"/>
          </reference>
        </references>
      </pivotArea>
    </format>
    <format dxfId="59">
      <pivotArea field="0" type="button" dataOnly="0" labelOnly="1" outline="0" axis="axisCol" fieldPosition="0"/>
    </format>
    <format dxfId="58">
      <pivotArea type="topRight" dataOnly="0" labelOnly="1" outline="0" offset="A1:B1" fieldPosition="0"/>
    </format>
    <format dxfId="57">
      <pivotArea dataOnly="0" labelOnly="1" outline="0" fieldPosition="0">
        <references count="1">
          <reference field="0" count="3">
            <x v="3"/>
            <x v="4"/>
            <x v="5"/>
          </reference>
        </references>
      </pivotArea>
    </format>
    <format dxfId="56">
      <pivotArea field="0" type="button" dataOnly="0" labelOnly="1" outline="0" axis="axisCol" fieldPosition="0"/>
    </format>
    <format dxfId="55">
      <pivotArea type="topRight" dataOnly="0" labelOnly="1" outline="0" fieldPosition="0"/>
    </format>
    <format dxfId="54">
      <pivotArea dataOnly="0" grandRow="1" outline="0" axis="axisRow" fieldPosition="0"/>
    </format>
    <format dxfId="53">
      <pivotArea outline="0" fieldPosition="0">
        <references count="1">
          <reference field="0" count="12" selected="0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  <format dxfId="52">
      <pivotArea dataOnly="0" labelOnly="1" outline="0" fieldPosition="0">
        <references count="1">
          <reference field="0" count="12"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</reference>
        </references>
      </pivotArea>
    </format>
  </formats>
  <conditionalFormats count="2">
    <conditionalFormat scope="field" priority="1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  <conditionalFormat scope="field" priority="2">
      <pivotAreas count="1">
        <pivotArea outline="0" collapsedLevelsAreSubtotals="1" fieldPosition="0">
          <references count="3">
            <reference field="4294967294" count="1" selected="0">
              <x v="0"/>
            </reference>
            <reference field="0" count="0" selected="0"/>
            <reference field="1" count="0" selected="0"/>
          </references>
        </pivotArea>
      </pivotAreas>
    </conditionalFormat>
  </conditionalFormats>
  <pivotTableStyleInfo showRowHeaders="1" showColHeaders="1" showRowStripes="0" showColStripes="0" showLastColumn="1"/>
  <filters count="1">
    <filter fld="1" type="valueGreaterThan" evalOrder="-1" id="2" iMeasureFld="0">
      <autoFilter ref="A1">
        <filterColumn colId="0">
          <customFilters>
            <customFilter operator="greaterThan" val="1E-4"/>
          </customFilters>
        </filterColumn>
      </autoFilter>
    </filter>
  </filters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activeCell="B16" sqref="B16"/>
    </sheetView>
  </sheetViews>
  <sheetFormatPr defaultColWidth="0" defaultRowHeight="12.75" zeroHeight="1" x14ac:dyDescent="0.2"/>
  <cols>
    <col min="1" max="1" width="3.5703125" customWidth="1"/>
    <col min="2" max="2" width="38.85546875" customWidth="1"/>
    <col min="3" max="3" width="33.140625" customWidth="1"/>
    <col min="4" max="5" width="9.140625" customWidth="1"/>
    <col min="6" max="7" width="0" hidden="1" customWidth="1"/>
    <col min="8" max="16384" width="9.140625" hidden="1"/>
  </cols>
  <sheetData>
    <row r="1" spans="1:7" ht="13.5" thickBot="1" x14ac:dyDescent="0.25">
      <c r="D1" s="152"/>
      <c r="E1" s="152"/>
    </row>
    <row r="2" spans="1:7" ht="15" x14ac:dyDescent="0.2">
      <c r="B2" s="139" t="s">
        <v>32</v>
      </c>
      <c r="C2" s="147"/>
      <c r="D2" s="40"/>
      <c r="E2" s="149"/>
      <c r="F2" s="154"/>
      <c r="G2" s="150"/>
    </row>
    <row r="3" spans="1:7" ht="15.75" thickBot="1" x14ac:dyDescent="0.25">
      <c r="B3" s="157" t="s">
        <v>36</v>
      </c>
      <c r="C3" s="156"/>
      <c r="D3" s="40"/>
      <c r="E3" s="149"/>
      <c r="F3" s="40"/>
      <c r="G3" s="150"/>
    </row>
    <row r="4" spans="1:7" s="150" customFormat="1" ht="15.75" thickBot="1" x14ac:dyDescent="0.25">
      <c r="A4" s="153"/>
      <c r="B4" s="10"/>
      <c r="C4" s="40"/>
      <c r="D4" s="40"/>
      <c r="E4" s="149"/>
      <c r="F4" s="40"/>
    </row>
    <row r="5" spans="1:7" ht="15" x14ac:dyDescent="0.25">
      <c r="B5" s="159" t="s">
        <v>4</v>
      </c>
      <c r="C5" s="395" t="s">
        <v>4</v>
      </c>
      <c r="D5" s="40"/>
      <c r="E5" s="149"/>
      <c r="F5" s="40"/>
      <c r="G5" s="150"/>
    </row>
    <row r="6" spans="1:7" ht="15.75" thickBot="1" x14ac:dyDescent="0.3">
      <c r="B6" s="155" t="s">
        <v>5</v>
      </c>
      <c r="C6" s="396" t="s">
        <v>5</v>
      </c>
      <c r="D6" s="40"/>
      <c r="E6" s="149"/>
      <c r="F6" s="40"/>
      <c r="G6" s="150"/>
    </row>
    <row r="7" spans="1:7" s="150" customFormat="1" ht="15" x14ac:dyDescent="0.25">
      <c r="B7" s="151"/>
      <c r="C7" s="40"/>
      <c r="D7" s="40"/>
      <c r="E7" s="149"/>
      <c r="F7" s="40"/>
    </row>
    <row r="8" spans="1:7" ht="15.75" thickBot="1" x14ac:dyDescent="0.3">
      <c r="A8" s="152"/>
      <c r="B8" s="151" t="s">
        <v>42</v>
      </c>
      <c r="C8" s="40"/>
      <c r="D8" s="40"/>
      <c r="E8" s="149"/>
      <c r="F8" s="40"/>
    </row>
    <row r="9" spans="1:7" ht="15" x14ac:dyDescent="0.2">
      <c r="B9" s="142" t="s">
        <v>33</v>
      </c>
      <c r="C9" s="184">
        <v>200000</v>
      </c>
      <c r="D9" s="1"/>
      <c r="E9" s="40"/>
      <c r="F9" s="40"/>
    </row>
    <row r="10" spans="1:7" ht="15" x14ac:dyDescent="0.2">
      <c r="B10" s="143" t="s">
        <v>78</v>
      </c>
      <c r="C10" s="185">
        <v>5000</v>
      </c>
      <c r="D10" s="1"/>
      <c r="E10" s="40"/>
      <c r="F10" s="40"/>
    </row>
    <row r="11" spans="1:7" ht="15.75" thickBot="1" x14ac:dyDescent="0.25">
      <c r="B11" s="144" t="s">
        <v>79</v>
      </c>
      <c r="C11" s="186">
        <v>5000</v>
      </c>
      <c r="D11" s="1"/>
      <c r="E11" s="40"/>
      <c r="F11" s="40"/>
    </row>
    <row r="12" spans="1:7" ht="15.75" thickTop="1" x14ac:dyDescent="0.2">
      <c r="B12" s="145" t="s">
        <v>34</v>
      </c>
      <c r="C12" s="140">
        <f>SUM(C9:C11)</f>
        <v>210000</v>
      </c>
      <c r="D12" s="1"/>
      <c r="E12" s="40"/>
      <c r="F12" s="40"/>
    </row>
    <row r="13" spans="1:7" ht="15.75" thickBot="1" x14ac:dyDescent="0.25">
      <c r="B13" s="141" t="s">
        <v>35</v>
      </c>
      <c r="C13" s="160">
        <f>ROUND(C12/12,2)</f>
        <v>17500</v>
      </c>
      <c r="D13" s="1"/>
      <c r="E13" s="40"/>
      <c r="F13" s="40"/>
    </row>
    <row r="14" spans="1:7" s="150" customFormat="1" ht="15" x14ac:dyDescent="0.2">
      <c r="A14" s="153"/>
      <c r="B14" s="158"/>
      <c r="C14" s="161"/>
      <c r="D14" s="1"/>
      <c r="E14" s="40"/>
      <c r="F14" s="40"/>
    </row>
    <row r="15" spans="1:7" s="150" customFormat="1" ht="15.75" thickBot="1" x14ac:dyDescent="0.25">
      <c r="A15" s="153"/>
      <c r="B15" s="10" t="s">
        <v>80</v>
      </c>
      <c r="C15" s="52"/>
      <c r="D15" s="1"/>
      <c r="E15" s="40"/>
      <c r="F15" s="40"/>
    </row>
    <row r="16" spans="1:7" ht="15" x14ac:dyDescent="0.2">
      <c r="B16" s="142" t="s">
        <v>33</v>
      </c>
      <c r="C16" s="184">
        <v>300000</v>
      </c>
      <c r="D16" s="1"/>
      <c r="E16" s="40"/>
      <c r="F16" s="40"/>
    </row>
    <row r="17" spans="2:6" ht="15" x14ac:dyDescent="0.2">
      <c r="B17" s="143" t="s">
        <v>78</v>
      </c>
      <c r="C17" s="185">
        <v>5000</v>
      </c>
      <c r="D17" s="1"/>
      <c r="E17" s="40"/>
      <c r="F17" s="40"/>
    </row>
    <row r="18" spans="2:6" ht="15.75" thickBot="1" x14ac:dyDescent="0.25">
      <c r="B18" s="144" t="s">
        <v>79</v>
      </c>
      <c r="C18" s="186">
        <v>5000</v>
      </c>
      <c r="D18" s="1"/>
      <c r="E18" s="40"/>
      <c r="F18" s="40"/>
    </row>
    <row r="19" spans="2:6" ht="15.75" thickTop="1" x14ac:dyDescent="0.2">
      <c r="B19" s="145" t="s">
        <v>34</v>
      </c>
      <c r="C19" s="146">
        <f>SUM(C16:C18)</f>
        <v>310000</v>
      </c>
      <c r="D19" s="1"/>
      <c r="E19" s="40"/>
      <c r="F19" s="40"/>
    </row>
    <row r="20" spans="2:6" ht="15.75" thickBot="1" x14ac:dyDescent="0.25">
      <c r="B20" s="141" t="s">
        <v>35</v>
      </c>
      <c r="C20" s="162">
        <f>ROUND(C19/12,2)</f>
        <v>25833.33</v>
      </c>
      <c r="D20" s="1"/>
      <c r="E20" s="1"/>
      <c r="F20" s="1"/>
    </row>
    <row r="21" spans="2:6" x14ac:dyDescent="0.2"/>
    <row r="22" spans="2:6" x14ac:dyDescent="0.2"/>
    <row r="23" spans="2:6" x14ac:dyDescent="0.2"/>
    <row r="24" spans="2:6" x14ac:dyDescent="0.2"/>
    <row r="25" spans="2:6" x14ac:dyDescent="0.2"/>
    <row r="26" spans="2:6" x14ac:dyDescent="0.2"/>
    <row r="27" spans="2:6" x14ac:dyDescent="0.2"/>
    <row r="28" spans="2:6" x14ac:dyDescent="0.2"/>
    <row r="29" spans="2:6" x14ac:dyDescent="0.2"/>
    <row r="30" spans="2:6" x14ac:dyDescent="0.2"/>
    <row r="31" spans="2:6" x14ac:dyDescent="0.2"/>
    <row r="32" spans="2:6" x14ac:dyDescent="0.2"/>
    <row r="33" x14ac:dyDescent="0.2"/>
    <row r="34" x14ac:dyDescent="0.2"/>
    <row r="35" x14ac:dyDescent="0.2"/>
    <row r="36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6"/>
  <sheetViews>
    <sheetView showGridLines="0" zoomScale="85" zoomScaleNormal="85" zoomScaleSheetLayoutView="85" workbookViewId="0">
      <pane xSplit="1" topLeftCell="B1" activePane="topRight" state="frozen"/>
      <selection pane="topRight" activeCell="A46" sqref="A46"/>
    </sheetView>
  </sheetViews>
  <sheetFormatPr defaultColWidth="0" defaultRowHeight="0" customHeight="1" zeroHeight="1" x14ac:dyDescent="0.2"/>
  <cols>
    <col min="1" max="1" width="26.140625" style="2" customWidth="1"/>
    <col min="2" max="2" width="9.85546875" style="2" customWidth="1"/>
    <col min="3" max="3" width="8.140625" style="2" customWidth="1"/>
    <col min="4" max="4" width="7.7109375" style="72" customWidth="1"/>
    <col min="5" max="5" width="9.85546875" style="2" customWidth="1"/>
    <col min="6" max="6" width="8.140625" style="2" customWidth="1"/>
    <col min="7" max="7" width="7.7109375" style="72" customWidth="1"/>
    <col min="8" max="8" width="9.85546875" style="2" customWidth="1"/>
    <col min="9" max="9" width="8.140625" style="2" customWidth="1"/>
    <col min="10" max="10" width="7.7109375" style="72" customWidth="1"/>
    <col min="11" max="11" width="9.85546875" style="2" customWidth="1"/>
    <col min="12" max="12" width="8.140625" style="2" customWidth="1"/>
    <col min="13" max="13" width="7.7109375" style="72" customWidth="1"/>
    <col min="14" max="14" width="9.85546875" style="2" customWidth="1"/>
    <col min="15" max="15" width="8.140625" style="2" customWidth="1"/>
    <col min="16" max="16" width="7.7109375" style="72" customWidth="1"/>
    <col min="17" max="17" width="9.85546875" style="2" customWidth="1"/>
    <col min="18" max="18" width="8.140625" style="2" customWidth="1"/>
    <col min="19" max="19" width="7.7109375" style="72" customWidth="1"/>
    <col min="20" max="20" width="10" style="2" customWidth="1"/>
    <col min="21" max="22" width="7.85546875" style="2" customWidth="1"/>
    <col min="23" max="23" width="10" style="2" customWidth="1"/>
    <col min="24" max="25" width="7.85546875" style="2" customWidth="1"/>
    <col min="26" max="26" width="9.85546875" style="2" customWidth="1"/>
    <col min="27" max="27" width="8.140625" style="2" customWidth="1"/>
    <col min="28" max="28" width="7.7109375" style="72" customWidth="1"/>
    <col min="29" max="29" width="9.85546875" style="2" customWidth="1"/>
    <col min="30" max="30" width="8.140625" style="2" customWidth="1"/>
    <col min="31" max="31" width="7.7109375" style="72" customWidth="1"/>
    <col min="32" max="32" width="9.85546875" style="2" customWidth="1"/>
    <col min="33" max="33" width="8.140625" style="2" customWidth="1"/>
    <col min="34" max="34" width="7.7109375" style="72" customWidth="1"/>
    <col min="35" max="35" width="9.85546875" style="2" customWidth="1"/>
    <col min="36" max="36" width="8.140625" style="2" customWidth="1"/>
    <col min="37" max="37" width="7.7109375" style="72" customWidth="1"/>
    <col min="38" max="38" width="9.85546875" style="2" customWidth="1"/>
    <col min="39" max="39" width="8.140625" style="2" customWidth="1"/>
    <col min="40" max="40" width="7.7109375" style="72" customWidth="1"/>
    <col min="41" max="41" width="9.85546875" style="2" customWidth="1"/>
    <col min="42" max="42" width="8.140625" style="2" customWidth="1"/>
    <col min="43" max="43" width="11" style="2" customWidth="1"/>
    <col min="44" max="44" width="7.28515625" style="2" customWidth="1"/>
    <col min="45" max="46" width="12" style="2" customWidth="1"/>
    <col min="47" max="47" width="7.28515625" style="2" customWidth="1"/>
    <col min="48" max="48" width="9.85546875" style="2" customWidth="1"/>
    <col min="49" max="49" width="12" style="2" customWidth="1"/>
    <col min="50" max="50" width="7.7109375" style="72" customWidth="1"/>
    <col min="51" max="51" width="7.28515625" style="2" customWidth="1"/>
    <col min="52" max="52" width="9.85546875" style="2" customWidth="1"/>
    <col min="53" max="53" width="12" style="2" customWidth="1"/>
    <col min="54" max="54" width="7.7109375" style="72" customWidth="1"/>
    <col min="55" max="55" width="7.28515625" style="2" customWidth="1"/>
    <col min="56" max="56" width="26" style="2" hidden="1" customWidth="1"/>
    <col min="57" max="57" width="9.85546875" style="2" customWidth="1"/>
    <col min="58" max="58" width="12" style="2" customWidth="1"/>
    <col min="59" max="59" width="7.7109375" style="72" customWidth="1"/>
    <col min="60" max="60" width="9.85546875" style="2" customWidth="1"/>
    <col min="61" max="61" width="12" style="2" customWidth="1"/>
    <col min="62" max="62" width="7.7109375" style="72" customWidth="1"/>
    <col min="63" max="63" width="12.28515625" style="2" customWidth="1"/>
    <col min="64" max="64" width="17.42578125" style="2" customWidth="1"/>
    <col min="65" max="65" width="7.7109375" style="80" customWidth="1"/>
    <col min="66" max="66" width="16.42578125" style="2" customWidth="1"/>
    <col min="67" max="67" width="4.7109375" style="2" customWidth="1"/>
    <col min="68" max="68" width="13.140625" style="2" customWidth="1"/>
    <col min="69" max="69" width="13.5703125" style="2" customWidth="1"/>
    <col min="70" max="70" width="12" style="2" customWidth="1"/>
    <col min="71" max="71" width="17.5703125" style="2" customWidth="1"/>
    <col min="72" max="73" width="14.7109375" style="2" customWidth="1"/>
    <col min="74" max="85" width="9.140625" style="2" hidden="1" customWidth="1"/>
    <col min="86" max="256" width="0" style="2" hidden="1" customWidth="1"/>
    <col min="257" max="16384" width="9.140625" style="2" hidden="1"/>
  </cols>
  <sheetData>
    <row r="1" spans="1:70" s="1" customFormat="1" ht="6" customHeight="1" x14ac:dyDescent="0.25">
      <c r="A1" s="10"/>
      <c r="B1" s="148"/>
      <c r="J1" s="68"/>
      <c r="M1" s="68"/>
      <c r="P1" s="68"/>
      <c r="S1" s="68"/>
      <c r="AB1" s="68"/>
      <c r="AE1" s="68"/>
      <c r="AH1" s="68"/>
      <c r="AK1" s="68"/>
      <c r="AN1" s="68"/>
      <c r="AX1" s="68"/>
      <c r="BB1" s="68"/>
      <c r="BG1" s="68"/>
      <c r="BJ1" s="68"/>
      <c r="BM1" s="77"/>
    </row>
    <row r="2" spans="1:70" s="11" customFormat="1" ht="15.95" customHeight="1" x14ac:dyDescent="0.2">
      <c r="A2" s="13" t="s">
        <v>7</v>
      </c>
      <c r="D2" s="187">
        <v>0.1</v>
      </c>
      <c r="F2" s="35"/>
      <c r="G2" s="187">
        <v>0.15</v>
      </c>
      <c r="J2" s="32"/>
      <c r="L2" s="32"/>
      <c r="M2" s="187">
        <v>0.1</v>
      </c>
      <c r="P2" s="32"/>
      <c r="S2" s="187">
        <v>0.05</v>
      </c>
      <c r="V2" s="188">
        <v>0.05</v>
      </c>
      <c r="Y2" s="187">
        <v>0.05</v>
      </c>
      <c r="AB2" s="187">
        <v>0.05</v>
      </c>
      <c r="AE2" s="187">
        <v>0.02</v>
      </c>
      <c r="AH2" s="187">
        <v>0.02</v>
      </c>
      <c r="AK2" s="187">
        <v>0.05</v>
      </c>
      <c r="AL2" s="37"/>
      <c r="AM2" s="37"/>
      <c r="AN2" s="187">
        <v>0.16</v>
      </c>
      <c r="AO2" s="50"/>
      <c r="AP2" s="50"/>
      <c r="AQ2" s="50"/>
      <c r="AV2" s="398"/>
      <c r="AW2" s="398"/>
      <c r="AX2" s="398"/>
      <c r="BB2" s="32"/>
      <c r="BG2" s="32"/>
      <c r="BJ2" s="32"/>
      <c r="BM2" s="35"/>
    </row>
    <row r="3" spans="1:70" s="11" customFormat="1" ht="15.95" customHeight="1" x14ac:dyDescent="0.2">
      <c r="A3" s="13" t="s">
        <v>18</v>
      </c>
      <c r="C3" s="36"/>
      <c r="D3" s="36">
        <f>D2*0.76</f>
        <v>7.6000000000000012E-2</v>
      </c>
      <c r="F3" s="37"/>
      <c r="G3" s="36">
        <f>G2*0.76</f>
        <v>0.11399999999999999</v>
      </c>
      <c r="J3" s="32"/>
      <c r="L3" s="36"/>
      <c r="M3" s="36">
        <f>M2*0.76</f>
        <v>7.6000000000000012E-2</v>
      </c>
      <c r="P3" s="32"/>
      <c r="R3" s="36"/>
      <c r="S3" s="36">
        <f>S2*0.76</f>
        <v>3.8000000000000006E-2</v>
      </c>
      <c r="V3" s="221">
        <v>0</v>
      </c>
      <c r="Y3" s="221">
        <v>0</v>
      </c>
      <c r="AA3" s="37"/>
      <c r="AB3" s="219">
        <v>0</v>
      </c>
      <c r="AD3" s="36"/>
      <c r="AE3" s="219">
        <v>0.02</v>
      </c>
      <c r="AG3" s="39"/>
      <c r="AH3" s="219">
        <v>0.02</v>
      </c>
      <c r="AJ3" s="39"/>
      <c r="AK3" s="219">
        <v>0.05</v>
      </c>
      <c r="AN3" s="219">
        <v>0.16</v>
      </c>
      <c r="AO3" s="49"/>
      <c r="AP3" s="49"/>
      <c r="AQ3" s="49"/>
      <c r="AV3" s="397"/>
      <c r="AW3" s="397"/>
      <c r="AX3" s="397"/>
      <c r="BB3" s="32"/>
      <c r="BG3" s="32"/>
      <c r="BJ3" s="32"/>
      <c r="BM3" s="35"/>
    </row>
    <row r="4" spans="1:70" s="11" customFormat="1" ht="15.95" customHeight="1" x14ac:dyDescent="0.2">
      <c r="A4" s="53" t="s">
        <v>22</v>
      </c>
      <c r="C4" s="45"/>
      <c r="D4" s="44">
        <f>SUM(D16:D21,D23:D27)/12</f>
        <v>9.166666666666666E-2</v>
      </c>
      <c r="F4" s="44"/>
      <c r="G4" s="44">
        <f>SUM(G16:G21,G23:G28)/12</f>
        <v>0.14999999999999997</v>
      </c>
      <c r="H4" s="44"/>
      <c r="I4" s="44"/>
      <c r="J4" s="44"/>
      <c r="L4" s="44"/>
      <c r="M4" s="44">
        <f>SUM(M16:M21,M23:M28)/12</f>
        <v>9.9999999999999992E-2</v>
      </c>
      <c r="N4" s="44"/>
      <c r="O4" s="44"/>
      <c r="P4" s="44"/>
      <c r="R4" s="55"/>
      <c r="S4" s="44">
        <f>SUM(S16:S21)/12</f>
        <v>2.4999999999999998E-2</v>
      </c>
      <c r="V4" s="44">
        <f>SUM(V16:V21,V23:V28)/12</f>
        <v>4.9999999999999996E-2</v>
      </c>
      <c r="Y4" s="44">
        <f>SUM(Y16:Y21,Y23:Y28)/12</f>
        <v>4.9999999999999996E-2</v>
      </c>
      <c r="AA4" s="44"/>
      <c r="AB4" s="44">
        <f>SUM(AB16:AB21,AB23:AB28)/12</f>
        <v>4.9999999999999996E-2</v>
      </c>
      <c r="AD4" s="44"/>
      <c r="AE4" s="44">
        <f>AVERAGE(AE19:AE21,AE23:AE28,AE31:AE33)</f>
        <v>1.9999999999999997E-2</v>
      </c>
      <c r="AG4" s="44"/>
      <c r="AH4" s="44">
        <f>AVERAGE(AH16:AH21,AH23:AH28)</f>
        <v>1.9999999999999997E-2</v>
      </c>
      <c r="AJ4" s="44"/>
      <c r="AK4" s="44">
        <f>AVERAGE(AK16:AK21,AK23:AK28)</f>
        <v>4.9999999999999996E-2</v>
      </c>
      <c r="AN4" s="44">
        <f>AVERAGE(AN16:AN21,AN23:AN28)</f>
        <v>0.15999999999999998</v>
      </c>
      <c r="AX4" s="32"/>
      <c r="BB4" s="32"/>
      <c r="BG4" s="32"/>
      <c r="BJ4" s="32"/>
      <c r="BM4" s="35"/>
    </row>
    <row r="5" spans="1:70" s="1" customFormat="1" ht="7.5" customHeight="1" thickBot="1" x14ac:dyDescent="0.25">
      <c r="C5" s="4"/>
      <c r="D5" s="68"/>
      <c r="G5" s="68"/>
      <c r="J5" s="68"/>
      <c r="M5" s="68"/>
      <c r="P5" s="68"/>
      <c r="S5" s="68"/>
      <c r="AB5" s="68"/>
      <c r="AE5" s="68"/>
      <c r="AH5" s="68"/>
      <c r="AK5" s="68"/>
      <c r="AL5" s="403"/>
      <c r="AM5" s="403"/>
      <c r="AN5" s="403"/>
      <c r="AO5" s="218"/>
      <c r="AP5" s="51"/>
      <c r="AQ5" s="51"/>
      <c r="AV5" s="409"/>
      <c r="AW5" s="409"/>
      <c r="AX5" s="409"/>
      <c r="AZ5" s="408"/>
      <c r="BA5" s="408"/>
      <c r="BB5" s="408"/>
      <c r="BG5" s="68"/>
      <c r="BJ5" s="68"/>
      <c r="BM5" s="77"/>
    </row>
    <row r="6" spans="1:70" s="122" customFormat="1" ht="15.95" customHeight="1" x14ac:dyDescent="0.2">
      <c r="A6" s="109" t="s">
        <v>1</v>
      </c>
      <c r="B6" s="189" t="s">
        <v>11</v>
      </c>
      <c r="C6" s="110"/>
      <c r="D6" s="111"/>
      <c r="E6" s="191" t="s">
        <v>11</v>
      </c>
      <c r="F6" s="169"/>
      <c r="G6" s="112"/>
      <c r="H6" s="192" t="s">
        <v>11</v>
      </c>
      <c r="I6" s="169"/>
      <c r="J6" s="114"/>
      <c r="K6" s="203" t="s">
        <v>11</v>
      </c>
      <c r="L6" s="175"/>
      <c r="M6" s="202"/>
      <c r="N6" s="193" t="s">
        <v>11</v>
      </c>
      <c r="O6" s="175"/>
      <c r="P6" s="202"/>
      <c r="Q6" s="190" t="s">
        <v>39</v>
      </c>
      <c r="R6" s="169"/>
      <c r="S6" s="114"/>
      <c r="T6" s="194" t="s">
        <v>39</v>
      </c>
      <c r="U6" s="195"/>
      <c r="V6" s="206"/>
      <c r="W6" s="196" t="s">
        <v>39</v>
      </c>
      <c r="X6" s="197"/>
      <c r="Y6" s="208"/>
      <c r="Z6" s="193" t="s">
        <v>39</v>
      </c>
      <c r="AA6" s="175"/>
      <c r="AB6" s="113"/>
      <c r="AC6" s="192" t="s">
        <v>40</v>
      </c>
      <c r="AD6" s="169"/>
      <c r="AE6" s="114"/>
      <c r="AF6" s="193" t="s">
        <v>40</v>
      </c>
      <c r="AG6" s="175"/>
      <c r="AH6" s="113"/>
      <c r="AI6" s="192" t="s">
        <v>40</v>
      </c>
      <c r="AJ6" s="169"/>
      <c r="AK6" s="114"/>
      <c r="AL6" s="189" t="s">
        <v>40</v>
      </c>
      <c r="AM6" s="115"/>
      <c r="AN6" s="136"/>
      <c r="AO6" s="171"/>
      <c r="AP6" s="171"/>
      <c r="AQ6" s="172"/>
      <c r="AR6" s="116"/>
      <c r="AS6" s="401" t="s">
        <v>13</v>
      </c>
      <c r="AT6" s="399" t="s">
        <v>14</v>
      </c>
      <c r="AU6" s="117"/>
      <c r="AV6" s="170"/>
      <c r="AW6" s="171"/>
      <c r="AX6" s="172"/>
      <c r="AY6" s="117"/>
      <c r="AZ6" s="170"/>
      <c r="BA6" s="171"/>
      <c r="BB6" s="172"/>
      <c r="BC6" s="116"/>
      <c r="BD6" s="116"/>
      <c r="BE6" s="118"/>
      <c r="BF6" s="119"/>
      <c r="BG6" s="120"/>
      <c r="BH6" s="118"/>
      <c r="BI6" s="119"/>
      <c r="BJ6" s="120"/>
      <c r="BK6" s="116"/>
      <c r="BL6" s="404" t="s">
        <v>19</v>
      </c>
      <c r="BM6" s="405"/>
      <c r="BN6" s="121"/>
      <c r="BO6" s="121"/>
      <c r="BP6" s="121"/>
    </row>
    <row r="7" spans="1:70" s="348" customFormat="1" ht="15.95" customHeight="1" x14ac:dyDescent="0.2">
      <c r="A7" s="318" t="s">
        <v>76</v>
      </c>
      <c r="B7" s="319" t="s">
        <v>77</v>
      </c>
      <c r="C7" s="320"/>
      <c r="D7" s="321"/>
      <c r="E7" s="322" t="s">
        <v>77</v>
      </c>
      <c r="F7" s="323"/>
      <c r="G7" s="324"/>
      <c r="H7" s="325" t="s">
        <v>77</v>
      </c>
      <c r="I7" s="323"/>
      <c r="J7" s="326"/>
      <c r="K7" s="327" t="s">
        <v>77</v>
      </c>
      <c r="L7" s="328"/>
      <c r="M7" s="329"/>
      <c r="N7" s="327" t="s">
        <v>77</v>
      </c>
      <c r="O7" s="328"/>
      <c r="P7" s="330"/>
      <c r="Q7" s="331" t="s">
        <v>77</v>
      </c>
      <c r="R7" s="323"/>
      <c r="S7" s="326"/>
      <c r="T7" s="332" t="s">
        <v>77</v>
      </c>
      <c r="U7" s="333"/>
      <c r="V7" s="334"/>
      <c r="W7" s="335" t="s">
        <v>77</v>
      </c>
      <c r="X7" s="336"/>
      <c r="Y7" s="337"/>
      <c r="Z7" s="327" t="s">
        <v>77</v>
      </c>
      <c r="AA7" s="328"/>
      <c r="AB7" s="338"/>
      <c r="AC7" s="325" t="s">
        <v>77</v>
      </c>
      <c r="AD7" s="323"/>
      <c r="AE7" s="326"/>
      <c r="AF7" s="327" t="s">
        <v>77</v>
      </c>
      <c r="AG7" s="328"/>
      <c r="AH7" s="338"/>
      <c r="AI7" s="325" t="s">
        <v>77</v>
      </c>
      <c r="AJ7" s="323"/>
      <c r="AK7" s="326"/>
      <c r="AL7" s="319" t="s">
        <v>77</v>
      </c>
      <c r="AM7" s="339"/>
      <c r="AN7" s="340"/>
      <c r="AO7" s="341"/>
      <c r="AP7" s="341"/>
      <c r="AQ7" s="342"/>
      <c r="AR7" s="343"/>
      <c r="AS7" s="402"/>
      <c r="AT7" s="400"/>
      <c r="AU7" s="344"/>
      <c r="AV7" s="345"/>
      <c r="AW7" s="341"/>
      <c r="AX7" s="342"/>
      <c r="AY7" s="344"/>
      <c r="AZ7" s="345"/>
      <c r="BA7" s="341"/>
      <c r="BB7" s="342"/>
      <c r="BC7" s="343"/>
      <c r="BD7" s="343"/>
      <c r="BE7" s="346"/>
      <c r="BF7" s="323"/>
      <c r="BG7" s="326"/>
      <c r="BH7" s="346"/>
      <c r="BI7" s="323"/>
      <c r="BJ7" s="326"/>
      <c r="BK7" s="343"/>
      <c r="BL7" s="406"/>
      <c r="BM7" s="407"/>
      <c r="BN7" s="347"/>
      <c r="BO7" s="347"/>
      <c r="BP7" s="347"/>
    </row>
    <row r="8" spans="1:70" s="3" customFormat="1" ht="15.95" customHeight="1" x14ac:dyDescent="0.25">
      <c r="A8" s="14" t="s">
        <v>2</v>
      </c>
      <c r="B8" s="198" t="s">
        <v>41</v>
      </c>
      <c r="C8" s="101"/>
      <c r="D8" s="102"/>
      <c r="E8" s="200" t="s">
        <v>37</v>
      </c>
      <c r="F8" s="174"/>
      <c r="G8" s="103"/>
      <c r="H8" s="201" t="s">
        <v>38</v>
      </c>
      <c r="I8" s="174"/>
      <c r="J8" s="104"/>
      <c r="K8" s="214" t="s">
        <v>45</v>
      </c>
      <c r="L8" s="173"/>
      <c r="M8" s="204"/>
      <c r="N8" s="214" t="s">
        <v>46</v>
      </c>
      <c r="O8" s="173"/>
      <c r="P8" s="105"/>
      <c r="Q8" s="199" t="s">
        <v>56</v>
      </c>
      <c r="R8" s="174"/>
      <c r="S8" s="104"/>
      <c r="T8" s="198" t="s">
        <v>59</v>
      </c>
      <c r="U8" s="214"/>
      <c r="V8" s="223"/>
      <c r="W8" s="199" t="s">
        <v>60</v>
      </c>
      <c r="X8" s="201"/>
      <c r="Y8" s="224"/>
      <c r="Z8" s="214" t="s">
        <v>63</v>
      </c>
      <c r="AA8" s="173"/>
      <c r="AB8" s="105"/>
      <c r="AC8" s="201" t="s">
        <v>65</v>
      </c>
      <c r="AD8" s="174"/>
      <c r="AE8" s="104"/>
      <c r="AF8" s="214" t="s">
        <v>67</v>
      </c>
      <c r="AG8" s="173"/>
      <c r="AH8" s="105"/>
      <c r="AI8" s="201" t="s">
        <v>68</v>
      </c>
      <c r="AJ8" s="174"/>
      <c r="AK8" s="104"/>
      <c r="AL8" s="222" t="s">
        <v>69</v>
      </c>
      <c r="AM8" s="106"/>
      <c r="AN8" s="137"/>
      <c r="AO8" s="138" t="s">
        <v>21</v>
      </c>
      <c r="AP8" s="107"/>
      <c r="AQ8" s="108"/>
      <c r="AR8" s="33"/>
      <c r="AS8" s="402"/>
      <c r="AT8" s="400"/>
      <c r="AU8" s="38"/>
      <c r="AV8" s="225" t="s">
        <v>43</v>
      </c>
      <c r="AW8" s="226"/>
      <c r="AX8" s="227"/>
      <c r="AY8" s="38"/>
      <c r="AZ8" s="225" t="s">
        <v>44</v>
      </c>
      <c r="BA8" s="226"/>
      <c r="BB8" s="227"/>
      <c r="BC8" s="33"/>
      <c r="BD8" s="33"/>
      <c r="BE8" s="58" t="s">
        <v>16</v>
      </c>
      <c r="BF8" s="59"/>
      <c r="BG8" s="76"/>
      <c r="BH8" s="58" t="s">
        <v>15</v>
      </c>
      <c r="BI8" s="59"/>
      <c r="BJ8" s="76"/>
      <c r="BK8" s="33"/>
      <c r="BL8" s="406"/>
      <c r="BM8" s="407"/>
    </row>
    <row r="9" spans="1:70" s="257" customFormat="1" ht="15.75" customHeight="1" x14ac:dyDescent="0.25">
      <c r="A9" s="228" t="s">
        <v>3</v>
      </c>
      <c r="B9" s="229" t="s">
        <v>12</v>
      </c>
      <c r="C9" s="230"/>
      <c r="D9" s="231"/>
      <c r="E9" s="232" t="s">
        <v>12</v>
      </c>
      <c r="F9" s="233"/>
      <c r="G9" s="234"/>
      <c r="H9" s="232" t="s">
        <v>12</v>
      </c>
      <c r="I9" s="233"/>
      <c r="J9" s="235"/>
      <c r="K9" s="236" t="s">
        <v>12</v>
      </c>
      <c r="L9" s="237"/>
      <c r="M9" s="238"/>
      <c r="N9" s="236" t="s">
        <v>12</v>
      </c>
      <c r="O9" s="237"/>
      <c r="P9" s="239"/>
      <c r="Q9" s="240" t="s">
        <v>3</v>
      </c>
      <c r="R9" s="233"/>
      <c r="S9" s="235"/>
      <c r="T9" s="229" t="s">
        <v>3</v>
      </c>
      <c r="U9" s="241"/>
      <c r="V9" s="242"/>
      <c r="W9" s="243" t="s">
        <v>3</v>
      </c>
      <c r="X9" s="244"/>
      <c r="Y9" s="245"/>
      <c r="Z9" s="236" t="s">
        <v>3</v>
      </c>
      <c r="AA9" s="237"/>
      <c r="AB9" s="239"/>
      <c r="AC9" s="232" t="s">
        <v>12</v>
      </c>
      <c r="AD9" s="233"/>
      <c r="AE9" s="235"/>
      <c r="AF9" s="236" t="s">
        <v>70</v>
      </c>
      <c r="AG9" s="237"/>
      <c r="AH9" s="239"/>
      <c r="AI9" s="232" t="s">
        <v>70</v>
      </c>
      <c r="AJ9" s="233"/>
      <c r="AK9" s="235"/>
      <c r="AL9" s="236" t="s">
        <v>70</v>
      </c>
      <c r="AM9" s="246"/>
      <c r="AN9" s="247"/>
      <c r="AO9" s="248"/>
      <c r="AP9" s="248"/>
      <c r="AQ9" s="249"/>
      <c r="AR9" s="33"/>
      <c r="AS9" s="402"/>
      <c r="AT9" s="400"/>
      <c r="AU9" s="250"/>
      <c r="AV9" s="251"/>
      <c r="AW9" s="252"/>
      <c r="AX9" s="253"/>
      <c r="AY9" s="250"/>
      <c r="AZ9" s="251"/>
      <c r="BA9" s="252"/>
      <c r="BB9" s="253"/>
      <c r="BC9" s="33"/>
      <c r="BD9" s="33"/>
      <c r="BE9" s="254"/>
      <c r="BF9" s="255"/>
      <c r="BG9" s="256"/>
      <c r="BH9" s="254"/>
      <c r="BI9" s="255"/>
      <c r="BJ9" s="256"/>
      <c r="BK9" s="33"/>
      <c r="BL9" s="406"/>
      <c r="BM9" s="407"/>
    </row>
    <row r="10" spans="1:70" s="394" customFormat="1" ht="20.25" customHeight="1" x14ac:dyDescent="0.2">
      <c r="A10" s="15" t="s">
        <v>10</v>
      </c>
      <c r="B10" s="372">
        <v>43617</v>
      </c>
      <c r="C10" s="373"/>
      <c r="D10" s="374"/>
      <c r="E10" s="375">
        <v>43647</v>
      </c>
      <c r="F10" s="376"/>
      <c r="G10" s="377"/>
      <c r="H10" s="375">
        <v>43647</v>
      </c>
      <c r="I10" s="376"/>
      <c r="J10" s="378"/>
      <c r="K10" s="379">
        <v>43647</v>
      </c>
      <c r="L10" s="380"/>
      <c r="M10" s="381"/>
      <c r="N10" s="379">
        <v>43647</v>
      </c>
      <c r="O10" s="380"/>
      <c r="P10" s="382"/>
      <c r="Q10" s="383">
        <v>43480</v>
      </c>
      <c r="R10" s="376"/>
      <c r="S10" s="378"/>
      <c r="T10" s="372">
        <v>43647</v>
      </c>
      <c r="U10" s="379"/>
      <c r="V10" s="384"/>
      <c r="W10" s="383">
        <v>43647</v>
      </c>
      <c r="X10" s="375"/>
      <c r="Y10" s="385"/>
      <c r="Z10" s="379">
        <v>43647</v>
      </c>
      <c r="AA10" s="380"/>
      <c r="AB10" s="382"/>
      <c r="AC10" s="375">
        <v>43647</v>
      </c>
      <c r="AD10" s="376"/>
      <c r="AE10" s="378"/>
      <c r="AF10" s="379">
        <v>43647</v>
      </c>
      <c r="AG10" s="380"/>
      <c r="AH10" s="382"/>
      <c r="AI10" s="375">
        <v>43647</v>
      </c>
      <c r="AJ10" s="376"/>
      <c r="AK10" s="378"/>
      <c r="AL10" s="372">
        <v>43647</v>
      </c>
      <c r="AM10" s="386"/>
      <c r="AN10" s="387"/>
      <c r="AO10" s="388"/>
      <c r="AP10" s="388"/>
      <c r="AQ10" s="389"/>
      <c r="AR10" s="390"/>
      <c r="AS10" s="402"/>
      <c r="AT10" s="400"/>
      <c r="AU10" s="38"/>
      <c r="AV10" s="391"/>
      <c r="AW10" s="388"/>
      <c r="AX10" s="389"/>
      <c r="AY10" s="38"/>
      <c r="AZ10" s="391"/>
      <c r="BA10" s="388"/>
      <c r="BB10" s="389"/>
      <c r="BC10" s="390"/>
      <c r="BD10" s="390"/>
      <c r="BE10" s="392"/>
      <c r="BF10" s="376"/>
      <c r="BG10" s="378"/>
      <c r="BH10" s="392"/>
      <c r="BI10" s="376"/>
      <c r="BJ10" s="378"/>
      <c r="BK10" s="390"/>
      <c r="BL10" s="406"/>
      <c r="BM10" s="407"/>
      <c r="BN10" s="393"/>
      <c r="BO10" s="393"/>
      <c r="BP10" s="393"/>
      <c r="BQ10" s="393"/>
    </row>
    <row r="11" spans="1:70" s="393" customFormat="1" ht="15.95" customHeight="1" x14ac:dyDescent="0.2">
      <c r="A11" s="16" t="s">
        <v>9</v>
      </c>
      <c r="B11" s="372">
        <v>43982</v>
      </c>
      <c r="C11" s="373"/>
      <c r="D11" s="374"/>
      <c r="E11" s="375">
        <v>44012</v>
      </c>
      <c r="F11" s="376"/>
      <c r="G11" s="377"/>
      <c r="H11" s="375">
        <v>44012</v>
      </c>
      <c r="I11" s="376"/>
      <c r="J11" s="378"/>
      <c r="K11" s="379">
        <v>44012</v>
      </c>
      <c r="L11" s="380"/>
      <c r="M11" s="381"/>
      <c r="N11" s="379">
        <v>44012</v>
      </c>
      <c r="O11" s="380"/>
      <c r="P11" s="382"/>
      <c r="Q11" s="383">
        <v>43830</v>
      </c>
      <c r="R11" s="376"/>
      <c r="S11" s="378"/>
      <c r="T11" s="372">
        <v>44012</v>
      </c>
      <c r="U11" s="379"/>
      <c r="V11" s="384"/>
      <c r="W11" s="383">
        <v>44012</v>
      </c>
      <c r="X11" s="375"/>
      <c r="Y11" s="385"/>
      <c r="Z11" s="379">
        <v>44012</v>
      </c>
      <c r="AA11" s="380"/>
      <c r="AB11" s="382"/>
      <c r="AC11" s="375">
        <v>44012</v>
      </c>
      <c r="AD11" s="376"/>
      <c r="AE11" s="378"/>
      <c r="AF11" s="379">
        <v>44012</v>
      </c>
      <c r="AG11" s="380"/>
      <c r="AH11" s="382"/>
      <c r="AI11" s="375">
        <v>44012</v>
      </c>
      <c r="AJ11" s="376"/>
      <c r="AK11" s="378"/>
      <c r="AL11" s="372">
        <v>44012</v>
      </c>
      <c r="AM11" s="386"/>
      <c r="AN11" s="387"/>
      <c r="AO11" s="388"/>
      <c r="AP11" s="388"/>
      <c r="AQ11" s="389"/>
      <c r="AR11" s="390"/>
      <c r="AS11" s="402"/>
      <c r="AT11" s="400"/>
      <c r="AU11" s="38"/>
      <c r="AV11" s="391"/>
      <c r="AW11" s="388"/>
      <c r="AX11" s="389"/>
      <c r="AY11" s="38"/>
      <c r="AZ11" s="391"/>
      <c r="BA11" s="388"/>
      <c r="BB11" s="389"/>
      <c r="BC11" s="390"/>
      <c r="BD11" s="390"/>
      <c r="BE11" s="392"/>
      <c r="BF11" s="376"/>
      <c r="BG11" s="378"/>
      <c r="BH11" s="392"/>
      <c r="BI11" s="376"/>
      <c r="BJ11" s="378"/>
      <c r="BK11" s="390"/>
      <c r="BL11" s="406"/>
      <c r="BM11" s="407"/>
    </row>
    <row r="12" spans="1:70" s="393" customFormat="1" ht="15.95" customHeight="1" x14ac:dyDescent="0.2">
      <c r="A12" s="16" t="s">
        <v>8</v>
      </c>
      <c r="B12" s="372">
        <v>45443</v>
      </c>
      <c r="C12" s="373"/>
      <c r="D12" s="374"/>
      <c r="E12" s="375">
        <v>45473</v>
      </c>
      <c r="F12" s="376"/>
      <c r="G12" s="377"/>
      <c r="H12" s="375">
        <v>45473</v>
      </c>
      <c r="I12" s="376"/>
      <c r="J12" s="378"/>
      <c r="K12" s="379">
        <v>45473</v>
      </c>
      <c r="L12" s="380"/>
      <c r="M12" s="381"/>
      <c r="N12" s="379">
        <v>45473</v>
      </c>
      <c r="O12" s="380"/>
      <c r="P12" s="382"/>
      <c r="Q12" s="383">
        <v>45657</v>
      </c>
      <c r="R12" s="376"/>
      <c r="S12" s="378"/>
      <c r="T12" s="372">
        <v>44377</v>
      </c>
      <c r="U12" s="379"/>
      <c r="V12" s="384"/>
      <c r="W12" s="383">
        <v>44377</v>
      </c>
      <c r="X12" s="375"/>
      <c r="Y12" s="385"/>
      <c r="Z12" s="379">
        <v>44377</v>
      </c>
      <c r="AA12" s="380"/>
      <c r="AB12" s="382"/>
      <c r="AC12" s="375">
        <v>45473</v>
      </c>
      <c r="AD12" s="376"/>
      <c r="AE12" s="378"/>
      <c r="AF12" s="379">
        <v>45473</v>
      </c>
      <c r="AG12" s="380"/>
      <c r="AH12" s="382"/>
      <c r="AI12" s="375">
        <v>45473</v>
      </c>
      <c r="AJ12" s="376"/>
      <c r="AK12" s="378"/>
      <c r="AL12" s="372">
        <v>45473</v>
      </c>
      <c r="AM12" s="386"/>
      <c r="AN12" s="387"/>
      <c r="AO12" s="388"/>
      <c r="AP12" s="388"/>
      <c r="AQ12" s="389"/>
      <c r="AR12" s="390"/>
      <c r="AS12" s="402"/>
      <c r="AT12" s="400"/>
      <c r="AU12" s="38"/>
      <c r="AV12" s="391"/>
      <c r="AW12" s="388"/>
      <c r="AX12" s="389"/>
      <c r="AY12" s="38"/>
      <c r="AZ12" s="391"/>
      <c r="BA12" s="388"/>
      <c r="BB12" s="389"/>
      <c r="BC12" s="390"/>
      <c r="BD12" s="390"/>
      <c r="BE12" s="392"/>
      <c r="BF12" s="376"/>
      <c r="BG12" s="378"/>
      <c r="BH12" s="392"/>
      <c r="BI12" s="376"/>
      <c r="BJ12" s="378"/>
      <c r="BK12" s="390"/>
      <c r="BL12" s="406"/>
      <c r="BM12" s="407"/>
    </row>
    <row r="13" spans="1:70" s="371" customFormat="1" ht="15.95" customHeight="1" thickBot="1" x14ac:dyDescent="0.25">
      <c r="A13" s="349" t="s">
        <v>17</v>
      </c>
      <c r="B13" s="350">
        <v>192300</v>
      </c>
      <c r="C13" s="351"/>
      <c r="D13" s="352"/>
      <c r="E13" s="353">
        <v>192300</v>
      </c>
      <c r="F13" s="354"/>
      <c r="G13" s="355"/>
      <c r="H13" s="353">
        <v>192300</v>
      </c>
      <c r="I13" s="354"/>
      <c r="J13" s="356"/>
      <c r="K13" s="357">
        <v>192300</v>
      </c>
      <c r="L13" s="351"/>
      <c r="M13" s="358"/>
      <c r="N13" s="357">
        <v>192300</v>
      </c>
      <c r="O13" s="351"/>
      <c r="P13" s="352"/>
      <c r="Q13" s="359">
        <v>192300</v>
      </c>
      <c r="R13" s="360"/>
      <c r="S13" s="361"/>
      <c r="T13" s="350"/>
      <c r="U13" s="351"/>
      <c r="V13" s="362"/>
      <c r="W13" s="359"/>
      <c r="X13" s="363"/>
      <c r="Y13" s="364"/>
      <c r="Z13" s="357"/>
      <c r="AA13" s="351"/>
      <c r="AB13" s="352"/>
      <c r="AC13" s="360">
        <v>192300</v>
      </c>
      <c r="AD13" s="363"/>
      <c r="AE13" s="361"/>
      <c r="AF13" s="357"/>
      <c r="AG13" s="351"/>
      <c r="AH13" s="352"/>
      <c r="AI13" s="360"/>
      <c r="AJ13" s="363"/>
      <c r="AK13" s="361"/>
      <c r="AL13" s="350"/>
      <c r="AM13" s="351"/>
      <c r="AN13" s="352"/>
      <c r="AO13" s="354"/>
      <c r="AP13" s="354"/>
      <c r="AQ13" s="364"/>
      <c r="AR13" s="365"/>
      <c r="AS13" s="402"/>
      <c r="AT13" s="400"/>
      <c r="AU13" s="366"/>
      <c r="AV13" s="367"/>
      <c r="AW13" s="368"/>
      <c r="AX13" s="361"/>
      <c r="AY13" s="366"/>
      <c r="AZ13" s="369"/>
      <c r="BA13" s="370"/>
      <c r="BB13" s="361"/>
      <c r="BC13" s="365"/>
      <c r="BD13" s="365"/>
      <c r="BE13" s="369"/>
      <c r="BF13" s="370"/>
      <c r="BG13" s="361"/>
      <c r="BH13" s="369"/>
      <c r="BI13" s="370"/>
      <c r="BJ13" s="361"/>
      <c r="BK13" s="365"/>
      <c r="BL13" s="406"/>
      <c r="BM13" s="407"/>
    </row>
    <row r="14" spans="1:70" s="5" customFormat="1" ht="15.95" customHeight="1" x14ac:dyDescent="0.2">
      <c r="A14" s="95" t="s">
        <v>31</v>
      </c>
      <c r="B14" s="210" t="s">
        <v>52</v>
      </c>
      <c r="C14" s="96"/>
      <c r="D14" s="97"/>
      <c r="E14" s="212" t="s">
        <v>51</v>
      </c>
      <c r="F14" s="98"/>
      <c r="G14" s="99"/>
      <c r="H14" s="212" t="s">
        <v>54</v>
      </c>
      <c r="I14" s="98"/>
      <c r="J14" s="100"/>
      <c r="K14" s="213" t="s">
        <v>53</v>
      </c>
      <c r="L14" s="96"/>
      <c r="M14" s="205"/>
      <c r="N14" s="213" t="s">
        <v>55</v>
      </c>
      <c r="O14" s="96"/>
      <c r="P14" s="97"/>
      <c r="Q14" s="212" t="s">
        <v>57</v>
      </c>
      <c r="R14" s="98"/>
      <c r="S14" s="100"/>
      <c r="T14" s="210" t="s">
        <v>58</v>
      </c>
      <c r="U14" s="164"/>
      <c r="V14" s="207"/>
      <c r="W14" s="211" t="s">
        <v>62</v>
      </c>
      <c r="X14" s="163"/>
      <c r="Y14" s="131"/>
      <c r="Z14" s="213" t="s">
        <v>64</v>
      </c>
      <c r="AA14" s="96"/>
      <c r="AB14" s="97"/>
      <c r="AC14" s="212" t="s">
        <v>66</v>
      </c>
      <c r="AD14" s="98"/>
      <c r="AE14" s="100"/>
      <c r="AF14" s="213" t="s">
        <v>71</v>
      </c>
      <c r="AG14" s="209"/>
      <c r="AH14" s="97"/>
      <c r="AI14" s="212" t="s">
        <v>72</v>
      </c>
      <c r="AJ14" s="94"/>
      <c r="AK14" s="100"/>
      <c r="AL14" s="210" t="s">
        <v>73</v>
      </c>
      <c r="AM14" s="125"/>
      <c r="AN14" s="97"/>
      <c r="AO14" s="258" t="s">
        <v>26</v>
      </c>
      <c r="AP14" s="94"/>
      <c r="AQ14" s="131"/>
      <c r="AR14" s="34"/>
      <c r="AS14" s="91"/>
      <c r="AT14" s="92"/>
      <c r="AU14" s="38"/>
      <c r="AV14" s="126"/>
      <c r="AW14" s="127"/>
      <c r="AX14" s="100"/>
      <c r="AY14" s="38"/>
      <c r="AZ14" s="128"/>
      <c r="BA14" s="129"/>
      <c r="BB14" s="100"/>
      <c r="BC14" s="34"/>
      <c r="BD14" s="60"/>
      <c r="BE14" s="220" t="s">
        <v>28</v>
      </c>
      <c r="BF14" s="98"/>
      <c r="BG14" s="100"/>
      <c r="BH14" s="211" t="s">
        <v>61</v>
      </c>
      <c r="BI14" s="98"/>
      <c r="BJ14" s="100"/>
      <c r="BK14" s="34"/>
      <c r="BL14" s="93"/>
      <c r="BM14" s="130"/>
    </row>
    <row r="15" spans="1:70" s="26" customFormat="1" ht="15.75" customHeight="1" x14ac:dyDescent="0.25">
      <c r="A15" s="26" t="s">
        <v>25</v>
      </c>
      <c r="B15" s="24" t="s">
        <v>6</v>
      </c>
      <c r="C15" s="81" t="str">
        <f>B14</f>
        <v>400-4112-4-511111-5010-xxxx-xxxx</v>
      </c>
      <c r="D15" s="69" t="s">
        <v>0</v>
      </c>
      <c r="E15" s="27" t="s">
        <v>6</v>
      </c>
      <c r="F15" s="81" t="str">
        <f>E14</f>
        <v>400-4112-4-522222-5010-xxxx-xxxx</v>
      </c>
      <c r="G15" s="73" t="s">
        <v>0</v>
      </c>
      <c r="H15" s="27" t="s">
        <v>6</v>
      </c>
      <c r="I15" s="81" t="str">
        <f>H14</f>
        <v>400-4112-4-522223-5010-xxxx-xxxx</v>
      </c>
      <c r="J15" s="69" t="s">
        <v>0</v>
      </c>
      <c r="K15" s="27" t="s">
        <v>6</v>
      </c>
      <c r="L15" s="81" t="str">
        <f>K14</f>
        <v>400-4112-4-533333-5010-xxxx-xxxx</v>
      </c>
      <c r="M15" s="73" t="s">
        <v>0</v>
      </c>
      <c r="N15" s="27" t="s">
        <v>6</v>
      </c>
      <c r="O15" s="81" t="str">
        <f>N14</f>
        <v>400-4112-4-533334-5010-xxxx-xxxx</v>
      </c>
      <c r="P15" s="69" t="s">
        <v>0</v>
      </c>
      <c r="Q15" s="24" t="s">
        <v>6</v>
      </c>
      <c r="R15" s="81" t="str">
        <f>Q14</f>
        <v>400-4112-4-5444444-5010-xxxx-xxxx</v>
      </c>
      <c r="S15" s="69" t="s">
        <v>0</v>
      </c>
      <c r="T15" s="24" t="s">
        <v>6</v>
      </c>
      <c r="U15" s="81" t="str">
        <f>T14</f>
        <v>400-4112-4-555555-5010-xxxx-xxxx</v>
      </c>
      <c r="V15" s="29" t="s">
        <v>0</v>
      </c>
      <c r="W15" s="24" t="s">
        <v>6</v>
      </c>
      <c r="X15" s="81" t="str">
        <f>W14</f>
        <v>400-4112-4-566666-5010-xxxx-xxxx</v>
      </c>
      <c r="Y15" s="25" t="s">
        <v>0</v>
      </c>
      <c r="Z15" s="27" t="s">
        <v>6</v>
      </c>
      <c r="AA15" s="81" t="str">
        <f>Z14</f>
        <v>400-4112-4-577777-5010-xxxx-xxxx</v>
      </c>
      <c r="AB15" s="69" t="s">
        <v>0</v>
      </c>
      <c r="AC15" s="27" t="s">
        <v>6</v>
      </c>
      <c r="AD15" s="81" t="str">
        <f>AC14</f>
        <v>400-xxxx-4-512345-5010-xxxx-xxxx</v>
      </c>
      <c r="AE15" s="69" t="s">
        <v>0</v>
      </c>
      <c r="AF15" s="27" t="s">
        <v>6</v>
      </c>
      <c r="AG15" s="134" t="str">
        <f>AF14</f>
        <v>400-xxxx-523456-5010-xxxx-xxxx</v>
      </c>
      <c r="AH15" s="69" t="s">
        <v>0</v>
      </c>
      <c r="AI15" s="27" t="s">
        <v>6</v>
      </c>
      <c r="AJ15" s="134" t="str">
        <f>AI14</f>
        <v>400-xxxx-534567-5010-xxxx-xxxx</v>
      </c>
      <c r="AK15" s="69" t="s">
        <v>0</v>
      </c>
      <c r="AL15" s="24" t="s">
        <v>6</v>
      </c>
      <c r="AM15" s="134" t="str">
        <f>AL14</f>
        <v>400-xxxx-545678-5010-xxxx-xxxx</v>
      </c>
      <c r="AN15" s="69" t="s">
        <v>0</v>
      </c>
      <c r="AO15" s="27" t="s">
        <v>6</v>
      </c>
      <c r="AP15" s="134" t="str">
        <f>AO14</f>
        <v>000-0007-1-020200-5030-7472-0024</v>
      </c>
      <c r="AQ15" s="25" t="s">
        <v>0</v>
      </c>
      <c r="AR15" s="27"/>
      <c r="AS15" s="132"/>
      <c r="AT15" s="133"/>
      <c r="AU15" s="27"/>
      <c r="AV15" s="24" t="s">
        <v>6</v>
      </c>
      <c r="AW15" s="81"/>
      <c r="AX15" s="69" t="s">
        <v>0</v>
      </c>
      <c r="AY15" s="27"/>
      <c r="AZ15" s="24" t="s">
        <v>6</v>
      </c>
      <c r="BA15" s="81" t="s">
        <v>23</v>
      </c>
      <c r="BB15" s="69" t="s">
        <v>0</v>
      </c>
      <c r="BC15" s="27"/>
      <c r="BD15" s="61" t="str">
        <f t="shared" ref="BD15:BD45" si="0">A15</f>
        <v>DATE</v>
      </c>
      <c r="BE15" s="24" t="s">
        <v>6</v>
      </c>
      <c r="BF15" s="81" t="str">
        <f>BE14</f>
        <v>400-4112-1-000000-5010-7000-0901</v>
      </c>
      <c r="BG15" s="69" t="s">
        <v>0</v>
      </c>
      <c r="BH15" s="24" t="s">
        <v>6</v>
      </c>
      <c r="BI15" s="81" t="str">
        <f>BH14</f>
        <v>400-4112-1-000000-5010-7000-xxxx</v>
      </c>
      <c r="BJ15" s="69" t="s">
        <v>0</v>
      </c>
      <c r="BK15" s="27"/>
      <c r="BL15" s="24"/>
      <c r="BM15" s="124"/>
      <c r="BP15" s="260" t="s">
        <v>74</v>
      </c>
      <c r="BQ15" s="260" t="s">
        <v>75</v>
      </c>
      <c r="BR15" s="260" t="s">
        <v>23</v>
      </c>
    </row>
    <row r="16" spans="1:70" s="275" customFormat="1" ht="15.95" customHeight="1" x14ac:dyDescent="0.2">
      <c r="A16" s="20">
        <v>44043</v>
      </c>
      <c r="B16" s="82">
        <f>ROUND(IF($B$13&lt;&gt;"",IF('Salary Info'!$C$12&gt;$B$13,($B$13/12)*D16,'Salary Info'!$C$13*D16),'Salary Info'!$C$13*D16),2)</f>
        <v>1602.5</v>
      </c>
      <c r="C16" s="56">
        <f>B16/('Salary Info'!$C$9/12)</f>
        <v>9.6149999999999999E-2</v>
      </c>
      <c r="D16" s="263">
        <v>0.1</v>
      </c>
      <c r="E16" s="85">
        <f>ROUND(IF($E$13&lt;&gt;"",IF('Salary Info'!$C$12&gt;$E$13,($E$13/12)*G16,'Salary Info'!$C$13*G16),'Salary Info'!$C$13*G16),2)</f>
        <v>2403.75</v>
      </c>
      <c r="F16" s="56">
        <f>E16/('Salary Info'!$C$9/12)</f>
        <v>0.14422499999999999</v>
      </c>
      <c r="G16" s="264">
        <v>0.15</v>
      </c>
      <c r="H16" s="85"/>
      <c r="I16" s="56"/>
      <c r="J16" s="265"/>
      <c r="K16" s="85">
        <f>ROUND(IF($K$13&lt;&gt;"",IF('Salary Info'!$C$12&gt;$K$13,($K$13/12)*M16,'Salary Info'!$C$13*M16),'Salary Info'!$C$13*M16),2)</f>
        <v>1602.5</v>
      </c>
      <c r="L16" s="56">
        <f>K16/('Salary Info'!$C$9/12)</f>
        <v>9.6149999999999999E-2</v>
      </c>
      <c r="M16" s="264">
        <v>0.1</v>
      </c>
      <c r="N16" s="85"/>
      <c r="O16" s="28"/>
      <c r="P16" s="265"/>
      <c r="Q16" s="82">
        <f>ROUND(IF($Q$13&lt;&gt;"",IF('Salary Info'!$C$12&gt;$Q$13,($Q$13/12)*S16,'Salary Info'!$C$13*S16),'Salary Info'!$C$13*S16),2)</f>
        <v>801.25</v>
      </c>
      <c r="R16" s="56">
        <f>Q16/('Salary Info'!$C$9/12)</f>
        <v>4.8075E-2</v>
      </c>
      <c r="S16" s="263">
        <v>0.05</v>
      </c>
      <c r="T16" s="82">
        <f>ROUND(IF($T$13&lt;&gt;"",IF('Salary Info'!$C$12&gt;$T$13,($T$13/12)*V16,'Salary Info'!$C$13*V16),'Salary Info'!$C$13*V16),2)</f>
        <v>875</v>
      </c>
      <c r="U16" s="56">
        <f>T16/('Salary Info'!$C$9/12)</f>
        <v>5.2499999999999998E-2</v>
      </c>
      <c r="V16" s="266">
        <v>0.05</v>
      </c>
      <c r="W16" s="82">
        <f>ROUND(IF($W$13&lt;&gt;"",IF('Salary Info'!$C$12&gt;$W$13,($W$13/12)*Y16,'Salary Info'!$C$13*Y16),'Salary Info'!$C$13*Y16),2)</f>
        <v>875</v>
      </c>
      <c r="X16" s="56">
        <f>W16/('Salary Info'!$C$9/12)</f>
        <v>5.2499999999999998E-2</v>
      </c>
      <c r="Y16" s="267">
        <v>0.05</v>
      </c>
      <c r="Z16" s="85">
        <f>ROUND(IF($Z$13&lt;&gt;"",IF('Salary Info'!$C$12&gt;$Z$13,($Z$13/12)*AB16,'Salary Info'!$C$13*AB16),'Salary Info'!$C$13*AB16),2)</f>
        <v>875</v>
      </c>
      <c r="AA16" s="56">
        <f>Z16/('Salary Info'!$C$9/12)</f>
        <v>5.2499999999999998E-2</v>
      </c>
      <c r="AB16" s="263">
        <v>0.05</v>
      </c>
      <c r="AC16" s="82">
        <f>ROUND(IF($AC$13&lt;&gt;"",IF('Salary Info'!$C$12&gt;$AC$13,($AC$13/12)*AE16,'Salary Info'!$C$13*AE16),'Salary Info'!$C$13*AE16),2)</f>
        <v>320.5</v>
      </c>
      <c r="AD16" s="56">
        <f>AC16/('Salary Info'!$C$9/12)</f>
        <v>1.9229999999999997E-2</v>
      </c>
      <c r="AE16" s="263">
        <v>0.02</v>
      </c>
      <c r="AF16" s="82">
        <f>ROUND(IF($AF$13&lt;&gt;"",IF('Salary Info'!$C$12&gt;$AF$13,($AF$13/12)*AH16,'Salary Info'!$C$13*AH16),'Salary Info'!$C$13*AH16),2)</f>
        <v>350</v>
      </c>
      <c r="AG16" s="56">
        <f>AF16/('Salary Info'!$C$9/12)</f>
        <v>2.0999999999999998E-2</v>
      </c>
      <c r="AH16" s="263">
        <v>0.02</v>
      </c>
      <c r="AI16" s="82">
        <f>ROUND(IF($AI$13&lt;&gt;"",IF('Salary Info'!$C$12&gt;$AI$13,($AI$13/12)*AK16,'Salary Info'!$C$13*AK16),'Salary Info'!$C$13*AK16),2)</f>
        <v>875</v>
      </c>
      <c r="AJ16" s="56">
        <f>AI16/('Salary Info'!$C$9/12)</f>
        <v>5.2499999999999998E-2</v>
      </c>
      <c r="AK16" s="263">
        <v>0.05</v>
      </c>
      <c r="AL16" s="82">
        <f>ROUND(IF($AL$13&lt;&gt;"",IF('Salary Info'!$C$12&gt;$AL$13,($AL$13/12)*AN16,'Salary Info'!$C$13*AN16),'Salary Info'!$C$13*AN16),2)</f>
        <v>2800</v>
      </c>
      <c r="AM16" s="56">
        <f>AL16/('Salary Info'!$C$9/12)</f>
        <v>0.16799999999999998</v>
      </c>
      <c r="AN16" s="263">
        <v>0.16</v>
      </c>
      <c r="AO16" s="82">
        <f>AP16*('Salary Info'!$C$9/12)</f>
        <v>0</v>
      </c>
      <c r="AP16" s="261">
        <v>0</v>
      </c>
      <c r="AQ16" s="265">
        <f>AO16/'Salary Info'!$C$13</f>
        <v>0</v>
      </c>
      <c r="AR16" s="268"/>
      <c r="AS16" s="82">
        <f t="shared" ref="AS16:AS21" si="1">ROUND(SUMIF($B$15:$AR$15,"$",B16:AR16),2)</f>
        <v>13380.5</v>
      </c>
      <c r="AT16" s="269">
        <f t="shared" ref="AT16:AT21" si="2">SUMIF($B$15:$AR$15,"%",B16:AR16)</f>
        <v>0.8</v>
      </c>
      <c r="AU16" s="268"/>
      <c r="AV16" s="82">
        <f>'Salary Info'!$C$10/12</f>
        <v>416.66666666666669</v>
      </c>
      <c r="AW16" s="28"/>
      <c r="AX16" s="265">
        <f>AV16/'Salary Info'!$C$13</f>
        <v>2.3809523809523812E-2</v>
      </c>
      <c r="AY16" s="268"/>
      <c r="AZ16" s="82">
        <f>'Salary Info'!$C$11/12</f>
        <v>416.66666666666669</v>
      </c>
      <c r="BA16" s="28"/>
      <c r="BB16" s="265">
        <f>AZ16/'Salary Info'!$C$13</f>
        <v>2.3809523809523812E-2</v>
      </c>
      <c r="BC16" s="268"/>
      <c r="BD16" s="20">
        <f t="shared" si="0"/>
        <v>44043</v>
      </c>
      <c r="BE16" s="82">
        <f>ROUND(('Salary Info'!$C$13*AT16)-AS16,2)</f>
        <v>619.5</v>
      </c>
      <c r="BF16" s="56">
        <f>BE16/('Salary Info'!$C$9/12)</f>
        <v>3.7169999999999995E-2</v>
      </c>
      <c r="BG16" s="269"/>
      <c r="BH16" s="82">
        <f>ROUND('Salary Info'!$C$13-AS16-BE16-AV16-AZ16,2)</f>
        <v>2666.67</v>
      </c>
      <c r="BI16" s="56">
        <f>BH16/('Salary Info'!$C$9/12)</f>
        <v>0.16000019999999998</v>
      </c>
      <c r="BJ16" s="265">
        <f>BH16/'Salary Info'!$C$13</f>
        <v>0.15238114285714285</v>
      </c>
      <c r="BK16" s="317">
        <f>SUM(AX16,BB16,BJ16)</f>
        <v>0.20000019047619047</v>
      </c>
      <c r="BL16" s="259">
        <f>SUM(AS16,AV16,AZ16,BE16,BH16)</f>
        <v>17500.003333333334</v>
      </c>
      <c r="BM16" s="271">
        <f>SUM(AT16,AX16,BB16,BJ16)</f>
        <v>1.0000001904761906</v>
      </c>
      <c r="BN16" s="272">
        <f>ROUND(SUM(AS16,BE16,BH16,AV16,AZ16)-'Salary Info'!$C$13,0)</f>
        <v>0</v>
      </c>
      <c r="BO16" s="272"/>
      <c r="BP16" s="272">
        <f t="shared" ref="BP16:BP21" si="3">BH16+BE16+AS16</f>
        <v>16666.669999999998</v>
      </c>
      <c r="BQ16" s="273">
        <f>ROUND(('Salary Info'!$C$9/12)-'SALARY GRID'!BP16,1)</f>
        <v>0</v>
      </c>
      <c r="BR16" s="274">
        <f t="shared" ref="BR16:BR21" si="4">SUM(BI16,BF16,SUMIF($B$15:$AR$15,"*0*",B16:AR16))</f>
        <v>1.0000001999999999</v>
      </c>
    </row>
    <row r="17" spans="1:244" s="275" customFormat="1" ht="15.95" customHeight="1" x14ac:dyDescent="0.2">
      <c r="A17" s="20">
        <v>44074</v>
      </c>
      <c r="B17" s="82">
        <f>ROUND(IF($B$13&lt;&gt;"",IF('Salary Info'!$C$12&gt;$B$13,($B$13/12)*D17,'Salary Info'!$C$13*D17),'Salary Info'!$C$13*D17),2)</f>
        <v>1602.5</v>
      </c>
      <c r="C17" s="56">
        <f>B17/('Salary Info'!$C$9/12)</f>
        <v>9.6149999999999999E-2</v>
      </c>
      <c r="D17" s="263">
        <v>0.1</v>
      </c>
      <c r="E17" s="85">
        <f>ROUND(IF($E$13&lt;&gt;"",IF('Salary Info'!$C$12&gt;$E$13,($E$13/12)*G17,'Salary Info'!$C$13*G17),'Salary Info'!$C$13*G17),2)</f>
        <v>2403.75</v>
      </c>
      <c r="F17" s="56">
        <f>E17/('Salary Info'!$C$9/12)</f>
        <v>0.14422499999999999</v>
      </c>
      <c r="G17" s="264">
        <v>0.15</v>
      </c>
      <c r="H17" s="85"/>
      <c r="I17" s="56"/>
      <c r="J17" s="265"/>
      <c r="K17" s="85">
        <f>ROUND(IF($K$13&lt;&gt;"",IF('Salary Info'!$C$12&gt;$K$13,($K$13/12)*M17,'Salary Info'!$C$13*M17),'Salary Info'!$C$13*M17),2)</f>
        <v>1602.5</v>
      </c>
      <c r="L17" s="56">
        <f>K17/('Salary Info'!$C$9/12)</f>
        <v>9.6149999999999999E-2</v>
      </c>
      <c r="M17" s="264">
        <v>0.1</v>
      </c>
      <c r="N17" s="85"/>
      <c r="O17" s="28"/>
      <c r="P17" s="265"/>
      <c r="Q17" s="82">
        <f>ROUND(IF($Q$13&lt;&gt;"",IF('Salary Info'!$C$12&gt;$Q$13,($Q$13/12)*S17,'Salary Info'!$C$13*S17),'Salary Info'!$C$13*S17),2)</f>
        <v>801.25</v>
      </c>
      <c r="R17" s="56">
        <f>Q17/('Salary Info'!$C$9/12)</f>
        <v>4.8075E-2</v>
      </c>
      <c r="S17" s="263">
        <v>0.05</v>
      </c>
      <c r="T17" s="82">
        <f>ROUND(IF($T$13&lt;&gt;"",IF('Salary Info'!$C$12&gt;$T$13,($T$13/12)*V17,'Salary Info'!$C$13*V17),'Salary Info'!$C$13*V17),2)</f>
        <v>875</v>
      </c>
      <c r="U17" s="56">
        <f>T17/('Salary Info'!$C$9/12)</f>
        <v>5.2499999999999998E-2</v>
      </c>
      <c r="V17" s="266">
        <v>0.05</v>
      </c>
      <c r="W17" s="82">
        <f>ROUND(IF($W$13&lt;&gt;"",IF('Salary Info'!$C$12&gt;$W$13,($W$13/12)*Y17,'Salary Info'!$C$13*Y17),'Salary Info'!$C$13*Y17),2)</f>
        <v>875</v>
      </c>
      <c r="X17" s="56">
        <f>W17/('Salary Info'!$C$9/12)</f>
        <v>5.2499999999999998E-2</v>
      </c>
      <c r="Y17" s="267">
        <v>0.05</v>
      </c>
      <c r="Z17" s="85">
        <f>ROUND(IF($Z$13&lt;&gt;"",IF('Salary Info'!$C$12&gt;$Z$13,($Z$13/12)*AB17,'Salary Info'!$C$13*AB17),'Salary Info'!$C$13*AB17),2)</f>
        <v>875</v>
      </c>
      <c r="AA17" s="56">
        <f>Z17/('Salary Info'!$C$9/12)</f>
        <v>5.2499999999999998E-2</v>
      </c>
      <c r="AB17" s="263">
        <v>0.05</v>
      </c>
      <c r="AC17" s="82">
        <f>ROUND(IF($AC$13&lt;&gt;"",IF('Salary Info'!$C$12&gt;$AC$13,($AC$13/12)*AE17,'Salary Info'!$C$13*AE17),'Salary Info'!$C$13*AE17),2)</f>
        <v>320.5</v>
      </c>
      <c r="AD17" s="56">
        <f>AC17/('Salary Info'!$C$9/12)</f>
        <v>1.9229999999999997E-2</v>
      </c>
      <c r="AE17" s="263">
        <v>0.02</v>
      </c>
      <c r="AF17" s="82">
        <f>ROUND(IF($AF$13&lt;&gt;"",IF('Salary Info'!$C$12&gt;$AF$13,($AF$13/12)*AH17,'Salary Info'!$C$13*AH17),'Salary Info'!$C$13*AH17),2)</f>
        <v>350</v>
      </c>
      <c r="AG17" s="56">
        <f>AF17/('Salary Info'!$C$9/12)</f>
        <v>2.0999999999999998E-2</v>
      </c>
      <c r="AH17" s="263">
        <v>0.02</v>
      </c>
      <c r="AI17" s="82">
        <f>ROUND(IF($AI$13&lt;&gt;"",IF('Salary Info'!$C$12&gt;$AI$13,($AI$13/12)*AK17,'Salary Info'!$C$13*AK17),'Salary Info'!$C$13*AK17),2)</f>
        <v>875</v>
      </c>
      <c r="AJ17" s="56">
        <f>AI17/('Salary Info'!$C$9/12)</f>
        <v>5.2499999999999998E-2</v>
      </c>
      <c r="AK17" s="263">
        <v>0.05</v>
      </c>
      <c r="AL17" s="82">
        <f>ROUND(IF($AL$13&lt;&gt;"",IF('Salary Info'!$C$12&gt;$AL$13,($AL$13/12)*AN17,'Salary Info'!$C$13*AN17),'Salary Info'!$C$13*AN17),2)</f>
        <v>2800</v>
      </c>
      <c r="AM17" s="56">
        <f>AL17/('Salary Info'!$C$9/12)</f>
        <v>0.16799999999999998</v>
      </c>
      <c r="AN17" s="263">
        <v>0.16</v>
      </c>
      <c r="AO17" s="82">
        <f>AP17*('Salary Info'!$C$9/12)</f>
        <v>0</v>
      </c>
      <c r="AP17" s="261">
        <v>0</v>
      </c>
      <c r="AQ17" s="265">
        <f>AO17/'Salary Info'!$C$13</f>
        <v>0</v>
      </c>
      <c r="AR17" s="268"/>
      <c r="AS17" s="82">
        <f t="shared" si="1"/>
        <v>13380.5</v>
      </c>
      <c r="AT17" s="269">
        <f t="shared" si="2"/>
        <v>0.8</v>
      </c>
      <c r="AU17" s="268"/>
      <c r="AV17" s="82">
        <f>'Salary Info'!$C$10/12</f>
        <v>416.66666666666669</v>
      </c>
      <c r="AW17" s="28"/>
      <c r="AX17" s="265">
        <f>AV17/'Salary Info'!$C$13</f>
        <v>2.3809523809523812E-2</v>
      </c>
      <c r="AY17" s="268"/>
      <c r="AZ17" s="82">
        <f>'Salary Info'!$C$11/12</f>
        <v>416.66666666666669</v>
      </c>
      <c r="BA17" s="28"/>
      <c r="BB17" s="265">
        <f>AZ17/'Salary Info'!$C$13</f>
        <v>2.3809523809523812E-2</v>
      </c>
      <c r="BC17" s="268"/>
      <c r="BD17" s="20">
        <f t="shared" si="0"/>
        <v>44074</v>
      </c>
      <c r="BE17" s="82">
        <f>ROUND(('Salary Info'!$C$13*AT17)-AS17,2)</f>
        <v>619.5</v>
      </c>
      <c r="BF17" s="56">
        <f>BE17/('Salary Info'!$C$9/12)</f>
        <v>3.7169999999999995E-2</v>
      </c>
      <c r="BG17" s="265"/>
      <c r="BH17" s="82">
        <f>ROUND('Salary Info'!$C$13-AS17-AV17-AZ17-BE17,2)</f>
        <v>2666.67</v>
      </c>
      <c r="BI17" s="56">
        <f>BH17/('Salary Info'!$C$9/12)</f>
        <v>0.16000019999999998</v>
      </c>
      <c r="BJ17" s="265">
        <f>BH17/'Salary Info'!$C$13</f>
        <v>0.15238114285714285</v>
      </c>
      <c r="BK17" s="317">
        <f t="shared" ref="BK17:BK21" si="5">SUM(AX17,BB17,BJ17)</f>
        <v>0.20000019047619047</v>
      </c>
      <c r="BL17" s="259">
        <f t="shared" ref="BL17:BL21" si="6">SUM(AS17,AV17,AZ17,BE17,BH17)</f>
        <v>17500.003333333334</v>
      </c>
      <c r="BM17" s="271">
        <f t="shared" ref="BM17:BM21" si="7">SUM(AT17,AX17,BB17,BJ17)</f>
        <v>1.0000001904761906</v>
      </c>
      <c r="BN17" s="272">
        <f>ROUND(SUM(AS17,BE17,BH17,AV17,AZ17)-'Salary Info'!$C$13,0)</f>
        <v>0</v>
      </c>
      <c r="BP17" s="272">
        <f t="shared" si="3"/>
        <v>16666.669999999998</v>
      </c>
      <c r="BQ17" s="273">
        <f>ROUND(('Salary Info'!$C$9/12)-'SALARY GRID'!BP17,1)</f>
        <v>0</v>
      </c>
      <c r="BR17" s="274">
        <f t="shared" si="4"/>
        <v>1.0000001999999999</v>
      </c>
    </row>
    <row r="18" spans="1:244" s="275" customFormat="1" ht="15.95" customHeight="1" x14ac:dyDescent="0.2">
      <c r="A18" s="20">
        <v>44104</v>
      </c>
      <c r="B18" s="82">
        <f>ROUND(IF($B$13&lt;&gt;"",IF('Salary Info'!$C$12&gt;$B$13,($B$13/12)*D18,'Salary Info'!$C$13*D18),'Salary Info'!$C$13*D18),2)</f>
        <v>1602.5</v>
      </c>
      <c r="C18" s="56">
        <f>B18/('Salary Info'!$C$9/12)</f>
        <v>9.6149999999999999E-2</v>
      </c>
      <c r="D18" s="263">
        <v>0.1</v>
      </c>
      <c r="E18" s="85">
        <f>ROUND(IF($E$13&lt;&gt;"",IF('Salary Info'!$C$12&gt;$E$13,($E$13/12)*G18,'Salary Info'!$C$13*G18),'Salary Info'!$C$13*G18),2)</f>
        <v>2403.75</v>
      </c>
      <c r="F18" s="56">
        <f>E18/('Salary Info'!$C$9/12)</f>
        <v>0.14422499999999999</v>
      </c>
      <c r="G18" s="264">
        <v>0.15</v>
      </c>
      <c r="H18" s="85"/>
      <c r="I18" s="56"/>
      <c r="J18" s="265"/>
      <c r="K18" s="85">
        <f>ROUND(IF($K$13&lt;&gt;"",IF('Salary Info'!$C$12&gt;$K$13,($K$13/12)*M18,'Salary Info'!$C$13*M18),'Salary Info'!$C$13*M18),2)</f>
        <v>1602.5</v>
      </c>
      <c r="L18" s="56">
        <f>K18/('Salary Info'!$C$9/12)</f>
        <v>9.6149999999999999E-2</v>
      </c>
      <c r="M18" s="264">
        <v>0.1</v>
      </c>
      <c r="N18" s="85"/>
      <c r="O18" s="28"/>
      <c r="P18" s="265"/>
      <c r="Q18" s="82">
        <f>ROUND(IF($Q$13&lt;&gt;"",IF('Salary Info'!$C$12&gt;$Q$13,($Q$13/12)*S18,'Salary Info'!$C$13*S18),'Salary Info'!$C$13*S18),2)</f>
        <v>801.25</v>
      </c>
      <c r="R18" s="56">
        <f>Q18/('Salary Info'!$C$9/12)</f>
        <v>4.8075E-2</v>
      </c>
      <c r="S18" s="263">
        <v>0.05</v>
      </c>
      <c r="T18" s="82">
        <f>ROUND(IF($T$13&lt;&gt;"",IF('Salary Info'!$C$12&gt;$T$13,($T$13/12)*V18,'Salary Info'!$C$13*V18),'Salary Info'!$C$13*V18),2)</f>
        <v>875</v>
      </c>
      <c r="U18" s="56">
        <f>T18/('Salary Info'!$C$9/12)</f>
        <v>5.2499999999999998E-2</v>
      </c>
      <c r="V18" s="266">
        <v>0.05</v>
      </c>
      <c r="W18" s="82">
        <f>ROUND(IF($W$13&lt;&gt;"",IF('Salary Info'!$C$12&gt;$W$13,($W$13/12)*Y18,'Salary Info'!$C$13*Y18),'Salary Info'!$C$13*Y18),2)</f>
        <v>875</v>
      </c>
      <c r="X18" s="56">
        <f>W18/('Salary Info'!$C$9/12)</f>
        <v>5.2499999999999998E-2</v>
      </c>
      <c r="Y18" s="267">
        <v>0.05</v>
      </c>
      <c r="Z18" s="85">
        <f>ROUND(IF($Z$13&lt;&gt;"",IF('Salary Info'!$C$12&gt;$Z$13,($Z$13/12)*AB18,'Salary Info'!$C$13*AB18),'Salary Info'!$C$13*AB18),2)</f>
        <v>875</v>
      </c>
      <c r="AA18" s="56">
        <f>Z18/('Salary Info'!$C$9/12)</f>
        <v>5.2499999999999998E-2</v>
      </c>
      <c r="AB18" s="263">
        <v>0.05</v>
      </c>
      <c r="AC18" s="82">
        <f>ROUND(IF($AC$13&lt;&gt;"",IF('Salary Info'!$C$12&gt;$AC$13,($AC$13/12)*AE18,'Salary Info'!$C$13*AE18),'Salary Info'!$C$13*AE18),2)</f>
        <v>320.5</v>
      </c>
      <c r="AD18" s="56">
        <f>AC18/('Salary Info'!$C$9/12)</f>
        <v>1.9229999999999997E-2</v>
      </c>
      <c r="AE18" s="263">
        <v>0.02</v>
      </c>
      <c r="AF18" s="82">
        <f>ROUND(IF($AF$13&lt;&gt;"",IF('Salary Info'!$C$12&gt;$AF$13,($AF$13/12)*AH18,'Salary Info'!$C$13*AH18),'Salary Info'!$C$13*AH18),2)</f>
        <v>350</v>
      </c>
      <c r="AG18" s="56">
        <f>AF18/('Salary Info'!$C$9/12)</f>
        <v>2.0999999999999998E-2</v>
      </c>
      <c r="AH18" s="263">
        <v>0.02</v>
      </c>
      <c r="AI18" s="82">
        <f>ROUND(IF($AI$13&lt;&gt;"",IF('Salary Info'!$C$12&gt;$AI$13,($AI$13/12)*AK18,'Salary Info'!$C$13*AK18),'Salary Info'!$C$13*AK18),2)</f>
        <v>875</v>
      </c>
      <c r="AJ18" s="56">
        <f>AI18/('Salary Info'!$C$9/12)</f>
        <v>5.2499999999999998E-2</v>
      </c>
      <c r="AK18" s="263">
        <v>0.05</v>
      </c>
      <c r="AL18" s="82">
        <f>ROUND(IF($AL$13&lt;&gt;"",IF('Salary Info'!$C$12&gt;$AL$13,($AL$13/12)*AN18,'Salary Info'!$C$13*AN18),'Salary Info'!$C$13*AN18),2)</f>
        <v>2800</v>
      </c>
      <c r="AM18" s="56">
        <f>AL18/('Salary Info'!$C$9/12)</f>
        <v>0.16799999999999998</v>
      </c>
      <c r="AN18" s="263">
        <v>0.16</v>
      </c>
      <c r="AO18" s="82">
        <f>AP18*('Salary Info'!$C$9/12)</f>
        <v>0</v>
      </c>
      <c r="AP18" s="261">
        <v>0</v>
      </c>
      <c r="AQ18" s="265">
        <f>AO18/'Salary Info'!$C$13</f>
        <v>0</v>
      </c>
      <c r="AR18" s="268"/>
      <c r="AS18" s="82">
        <f t="shared" si="1"/>
        <v>13380.5</v>
      </c>
      <c r="AT18" s="269">
        <f t="shared" si="2"/>
        <v>0.8</v>
      </c>
      <c r="AU18" s="268"/>
      <c r="AV18" s="82">
        <f>'Salary Info'!$C$10/12</f>
        <v>416.66666666666669</v>
      </c>
      <c r="AW18" s="28"/>
      <c r="AX18" s="265">
        <f>AV18/'Salary Info'!$C$13</f>
        <v>2.3809523809523812E-2</v>
      </c>
      <c r="AY18" s="268"/>
      <c r="AZ18" s="82">
        <f>'Salary Info'!$C$11/12</f>
        <v>416.66666666666669</v>
      </c>
      <c r="BA18" s="28"/>
      <c r="BB18" s="265">
        <f>AZ18/'Salary Info'!$C$13</f>
        <v>2.3809523809523812E-2</v>
      </c>
      <c r="BC18" s="268"/>
      <c r="BD18" s="20">
        <f t="shared" si="0"/>
        <v>44104</v>
      </c>
      <c r="BE18" s="82">
        <f>ROUND(('Salary Info'!$C$13*AT18)-AS18,2)</f>
        <v>619.5</v>
      </c>
      <c r="BF18" s="56">
        <f>BE18/('Salary Info'!$C$9/12)</f>
        <v>3.7169999999999995E-2</v>
      </c>
      <c r="BG18" s="265"/>
      <c r="BH18" s="82">
        <f>ROUND('Salary Info'!$C$13-AS18-AV18-AZ18-BE18,2)</f>
        <v>2666.67</v>
      </c>
      <c r="BI18" s="56">
        <f>BH18/('Salary Info'!$C$9/12)</f>
        <v>0.16000019999999998</v>
      </c>
      <c r="BJ18" s="265">
        <f>BH18/'Salary Info'!$C$13</f>
        <v>0.15238114285714285</v>
      </c>
      <c r="BK18" s="317">
        <f t="shared" si="5"/>
        <v>0.20000019047619047</v>
      </c>
      <c r="BL18" s="259">
        <f t="shared" si="6"/>
        <v>17500.003333333334</v>
      </c>
      <c r="BM18" s="271">
        <f t="shared" si="7"/>
        <v>1.0000001904761906</v>
      </c>
      <c r="BN18" s="272">
        <f>ROUND(SUM(AS18,BE18,BH18,AV18,AZ18)-'Salary Info'!$C$13,0)</f>
        <v>0</v>
      </c>
      <c r="BP18" s="272">
        <f t="shared" si="3"/>
        <v>16666.669999999998</v>
      </c>
      <c r="BQ18" s="273">
        <f>ROUND(('Salary Info'!$C$9/12)-'SALARY GRID'!BP18,1)</f>
        <v>0</v>
      </c>
      <c r="BR18" s="274">
        <f t="shared" si="4"/>
        <v>1.0000001999999999</v>
      </c>
    </row>
    <row r="19" spans="1:244" s="275" customFormat="1" ht="15.95" customHeight="1" x14ac:dyDescent="0.2">
      <c r="A19" s="20">
        <v>44135</v>
      </c>
      <c r="B19" s="82">
        <f>ROUND(IF($B$13&lt;&gt;"",IF('Salary Info'!$C$12&gt;$B$13,($B$13/12)*D19,'Salary Info'!$C$13*D19),'Salary Info'!$C$13*D19),2)</f>
        <v>1602.5</v>
      </c>
      <c r="C19" s="56">
        <f>B19/('Salary Info'!$C$9/12)</f>
        <v>9.6149999999999999E-2</v>
      </c>
      <c r="D19" s="263">
        <v>0.1</v>
      </c>
      <c r="E19" s="85">
        <f>ROUND(IF($E$13&lt;&gt;"",IF('Salary Info'!$C$12&gt;$E$13,($E$13/12)*G19,'Salary Info'!$C$13*G19),'Salary Info'!$C$13*G19),2)</f>
        <v>2403.75</v>
      </c>
      <c r="F19" s="56">
        <f>E19/('Salary Info'!$C$9/12)</f>
        <v>0.14422499999999999</v>
      </c>
      <c r="G19" s="264">
        <v>0.15</v>
      </c>
      <c r="H19" s="85"/>
      <c r="I19" s="56"/>
      <c r="J19" s="265"/>
      <c r="K19" s="85">
        <f>ROUND(IF($K$13&lt;&gt;"",IF('Salary Info'!$C$12&gt;$K$13,($K$13/12)*M19,'Salary Info'!$C$13*M19),'Salary Info'!$C$13*M19),2)</f>
        <v>1602.5</v>
      </c>
      <c r="L19" s="56">
        <f>K19/('Salary Info'!$C$9/12)</f>
        <v>9.6149999999999999E-2</v>
      </c>
      <c r="M19" s="264">
        <v>0.1</v>
      </c>
      <c r="N19" s="85"/>
      <c r="O19" s="28"/>
      <c r="P19" s="265"/>
      <c r="Q19" s="82">
        <f>ROUND(IF($Q$13&lt;&gt;"",IF('Salary Info'!$C$12&gt;$Q$13,($Q$13/12)*S19,'Salary Info'!$C$13*S19),'Salary Info'!$C$13*S19),2)</f>
        <v>801.25</v>
      </c>
      <c r="R19" s="56">
        <f>Q19/('Salary Info'!$C$9/12)</f>
        <v>4.8075E-2</v>
      </c>
      <c r="S19" s="263">
        <v>0.05</v>
      </c>
      <c r="T19" s="82">
        <f>ROUND(IF($T$13&lt;&gt;"",IF('Salary Info'!$C$12&gt;$T$13,($T$13/12)*V19,'Salary Info'!$C$13*V19),'Salary Info'!$C$13*V19),2)</f>
        <v>875</v>
      </c>
      <c r="U19" s="56">
        <f>T19/('Salary Info'!$C$9/12)</f>
        <v>5.2499999999999998E-2</v>
      </c>
      <c r="V19" s="266">
        <v>0.05</v>
      </c>
      <c r="W19" s="82">
        <f>ROUND(IF($W$13&lt;&gt;"",IF('Salary Info'!$C$12&gt;$W$13,($W$13/12)*Y19,'Salary Info'!$C$13*Y19),'Salary Info'!$C$13*Y19),2)</f>
        <v>875</v>
      </c>
      <c r="X19" s="56">
        <f>W19/('Salary Info'!$C$9/12)</f>
        <v>5.2499999999999998E-2</v>
      </c>
      <c r="Y19" s="267">
        <v>0.05</v>
      </c>
      <c r="Z19" s="85">
        <f>ROUND(IF($Z$13&lt;&gt;"",IF('Salary Info'!$C$12&gt;$Z$13,($Z$13/12)*AB19,'Salary Info'!$C$13*AB19),'Salary Info'!$C$13*AB19),2)</f>
        <v>875</v>
      </c>
      <c r="AA19" s="56">
        <f>Z19/('Salary Info'!$C$9/12)</f>
        <v>5.2499999999999998E-2</v>
      </c>
      <c r="AB19" s="263">
        <v>0.05</v>
      </c>
      <c r="AC19" s="82">
        <f>ROUND(IF($AC$13&lt;&gt;"",IF('Salary Info'!$C$12&gt;$AC$13,($AC$13/12)*AE19,'Salary Info'!$C$13*AE19),'Salary Info'!$C$13*AE19),2)</f>
        <v>320.5</v>
      </c>
      <c r="AD19" s="56">
        <f>AC19/('Salary Info'!$C$9/12)</f>
        <v>1.9229999999999997E-2</v>
      </c>
      <c r="AE19" s="263">
        <v>0.02</v>
      </c>
      <c r="AF19" s="82">
        <f>ROUND(IF($AF$13&lt;&gt;"",IF('Salary Info'!$C$12&gt;$AF$13,($AF$13/12)*AH19,'Salary Info'!$C$13*AH19),'Salary Info'!$C$13*AH19),2)</f>
        <v>350</v>
      </c>
      <c r="AG19" s="56">
        <f>AF19/('Salary Info'!$C$9/12)</f>
        <v>2.0999999999999998E-2</v>
      </c>
      <c r="AH19" s="263">
        <v>0.02</v>
      </c>
      <c r="AI19" s="82">
        <f>ROUND(IF($AI$13&lt;&gt;"",IF('Salary Info'!$C$12&gt;$AI$13,($AI$13/12)*AK19,'Salary Info'!$C$13*AK19),'Salary Info'!$C$13*AK19),2)</f>
        <v>875</v>
      </c>
      <c r="AJ19" s="56">
        <f>AI19/('Salary Info'!$C$9/12)</f>
        <v>5.2499999999999998E-2</v>
      </c>
      <c r="AK19" s="263">
        <v>0.05</v>
      </c>
      <c r="AL19" s="82">
        <f>ROUND(IF($AL$13&lt;&gt;"",IF('Salary Info'!$C$12&gt;$AL$13,($AL$13/12)*AN19,'Salary Info'!$C$13*AN19),'Salary Info'!$C$13*AN19),2)</f>
        <v>2800</v>
      </c>
      <c r="AM19" s="56">
        <f>AL19/('Salary Info'!$C$9/12)</f>
        <v>0.16799999999999998</v>
      </c>
      <c r="AN19" s="263">
        <v>0.16</v>
      </c>
      <c r="AO19" s="82">
        <f>AP19*('Salary Info'!$C$9/12)</f>
        <v>0</v>
      </c>
      <c r="AP19" s="261">
        <v>0</v>
      </c>
      <c r="AQ19" s="265">
        <f>AO19/'Salary Info'!$C$13</f>
        <v>0</v>
      </c>
      <c r="AR19" s="268"/>
      <c r="AS19" s="82">
        <f t="shared" si="1"/>
        <v>13380.5</v>
      </c>
      <c r="AT19" s="269">
        <f t="shared" si="2"/>
        <v>0.8</v>
      </c>
      <c r="AU19" s="268"/>
      <c r="AV19" s="82">
        <f>'Salary Info'!$C$10/12</f>
        <v>416.66666666666669</v>
      </c>
      <c r="AW19" s="28"/>
      <c r="AX19" s="265">
        <f>AV19/'Salary Info'!$C$13</f>
        <v>2.3809523809523812E-2</v>
      </c>
      <c r="AY19" s="268"/>
      <c r="AZ19" s="82">
        <f>'Salary Info'!$C$11/12</f>
        <v>416.66666666666669</v>
      </c>
      <c r="BA19" s="28"/>
      <c r="BB19" s="265">
        <f>AZ19/'Salary Info'!$C$13</f>
        <v>2.3809523809523812E-2</v>
      </c>
      <c r="BC19" s="268"/>
      <c r="BD19" s="20">
        <f t="shared" si="0"/>
        <v>44135</v>
      </c>
      <c r="BE19" s="82">
        <f>ROUND(('Salary Info'!$C$13*AT19)-AS19,2)</f>
        <v>619.5</v>
      </c>
      <c r="BF19" s="56">
        <f>BE19/('Salary Info'!$C$9/12)</f>
        <v>3.7169999999999995E-2</v>
      </c>
      <c r="BG19" s="265"/>
      <c r="BH19" s="82">
        <f>ROUND('Salary Info'!$C$13-AS19-AV19-AZ19-BE19,2)</f>
        <v>2666.67</v>
      </c>
      <c r="BI19" s="56">
        <f>BH19/('Salary Info'!$C$9/12)</f>
        <v>0.16000019999999998</v>
      </c>
      <c r="BJ19" s="265">
        <f>BH19/'Salary Info'!$C$13</f>
        <v>0.15238114285714285</v>
      </c>
      <c r="BK19" s="317">
        <f t="shared" si="5"/>
        <v>0.20000019047619047</v>
      </c>
      <c r="BL19" s="259">
        <f t="shared" si="6"/>
        <v>17500.003333333334</v>
      </c>
      <c r="BM19" s="271">
        <f t="shared" si="7"/>
        <v>1.0000001904761906</v>
      </c>
      <c r="BN19" s="272">
        <f>ROUND(SUM(AS19,BE19,BH19,AV19,AZ19)-'Salary Info'!$C$13,0)</f>
        <v>0</v>
      </c>
      <c r="BP19" s="272">
        <f t="shared" si="3"/>
        <v>16666.669999999998</v>
      </c>
      <c r="BQ19" s="273">
        <f>ROUND(('Salary Info'!$C$9/12)-'SALARY GRID'!BP19,1)</f>
        <v>0</v>
      </c>
      <c r="BR19" s="274">
        <f t="shared" si="4"/>
        <v>1.0000001999999999</v>
      </c>
    </row>
    <row r="20" spans="1:244" s="275" customFormat="1" ht="15.95" customHeight="1" x14ac:dyDescent="0.2">
      <c r="A20" s="20">
        <v>44165</v>
      </c>
      <c r="B20" s="82">
        <f>ROUND(IF($B$13&lt;&gt;"",IF('Salary Info'!$C$12&gt;$B$13,($B$13/12)*D20,'Salary Info'!$C$13*D20),'Salary Info'!$C$13*D20),2)</f>
        <v>1602.5</v>
      </c>
      <c r="C20" s="56">
        <f>B20/('Salary Info'!$C$9/12)</f>
        <v>9.6149999999999999E-2</v>
      </c>
      <c r="D20" s="263">
        <v>0.1</v>
      </c>
      <c r="E20" s="85">
        <f>ROUND(IF($E$13&lt;&gt;"",IF('Salary Info'!$C$12&gt;$E$13,($E$13/12)*G20,'Salary Info'!$C$13*G20),'Salary Info'!$C$13*G20),2)</f>
        <v>2403.75</v>
      </c>
      <c r="F20" s="56">
        <f>E20/('Salary Info'!$C$9/12)</f>
        <v>0.14422499999999999</v>
      </c>
      <c r="G20" s="264">
        <v>0.15</v>
      </c>
      <c r="H20" s="85"/>
      <c r="I20" s="56"/>
      <c r="J20" s="265"/>
      <c r="K20" s="85">
        <f>ROUND(IF($K$13&lt;&gt;"",IF('Salary Info'!$C$12&gt;$K$13,($K$13/12)*M20,'Salary Info'!$C$13*M20),'Salary Info'!$C$13*M20),2)</f>
        <v>1602.5</v>
      </c>
      <c r="L20" s="56">
        <f>K20/('Salary Info'!$C$9/12)</f>
        <v>9.6149999999999999E-2</v>
      </c>
      <c r="M20" s="264">
        <v>0.1</v>
      </c>
      <c r="N20" s="85"/>
      <c r="O20" s="28"/>
      <c r="P20" s="265"/>
      <c r="Q20" s="82">
        <f>ROUND(IF($Q$13&lt;&gt;"",IF('Salary Info'!$C$12&gt;$Q$13,($Q$13/12)*S20,'Salary Info'!$C$13*S20),'Salary Info'!$C$13*S20),2)</f>
        <v>801.25</v>
      </c>
      <c r="R20" s="56">
        <f>Q20/('Salary Info'!$C$9/12)</f>
        <v>4.8075E-2</v>
      </c>
      <c r="S20" s="263">
        <v>0.05</v>
      </c>
      <c r="T20" s="82">
        <f>ROUND(IF($T$13&lt;&gt;"",IF('Salary Info'!$C$12&gt;$T$13,($T$13/12)*V20,'Salary Info'!$C$13*V20),'Salary Info'!$C$13*V20),2)</f>
        <v>875</v>
      </c>
      <c r="U20" s="56">
        <f>T20/('Salary Info'!$C$9/12)</f>
        <v>5.2499999999999998E-2</v>
      </c>
      <c r="V20" s="266">
        <v>0.05</v>
      </c>
      <c r="W20" s="82">
        <f>ROUND(IF($W$13&lt;&gt;"",IF('Salary Info'!$C$12&gt;$W$13,($W$13/12)*Y20,'Salary Info'!$C$13*Y20),'Salary Info'!$C$13*Y20),2)</f>
        <v>875</v>
      </c>
      <c r="X20" s="56">
        <f>W20/('Salary Info'!$C$9/12)</f>
        <v>5.2499999999999998E-2</v>
      </c>
      <c r="Y20" s="267">
        <v>0.05</v>
      </c>
      <c r="Z20" s="85">
        <f>ROUND(IF($Z$13&lt;&gt;"",IF('Salary Info'!$C$12&gt;$Z$13,($Z$13/12)*AB20,'Salary Info'!$C$13*AB20),'Salary Info'!$C$13*AB20),2)</f>
        <v>875</v>
      </c>
      <c r="AA20" s="56">
        <f>Z20/('Salary Info'!$C$9/12)</f>
        <v>5.2499999999999998E-2</v>
      </c>
      <c r="AB20" s="263">
        <v>0.05</v>
      </c>
      <c r="AC20" s="82">
        <f>ROUND(IF($AC$13&lt;&gt;"",IF('Salary Info'!$C$12&gt;$AC$13,($AC$13/12)*AE20,'Salary Info'!$C$13*AE20),'Salary Info'!$C$13*AE20),2)</f>
        <v>320.5</v>
      </c>
      <c r="AD20" s="56">
        <f>AC20/('Salary Info'!$C$9/12)</f>
        <v>1.9229999999999997E-2</v>
      </c>
      <c r="AE20" s="263">
        <v>0.02</v>
      </c>
      <c r="AF20" s="82">
        <f>ROUND(IF($AF$13&lt;&gt;"",IF('Salary Info'!$C$12&gt;$AF$13,($AF$13/12)*AH20,'Salary Info'!$C$13*AH20),'Salary Info'!$C$13*AH20),2)</f>
        <v>350</v>
      </c>
      <c r="AG20" s="56">
        <f>AF20/('Salary Info'!$C$9/12)</f>
        <v>2.0999999999999998E-2</v>
      </c>
      <c r="AH20" s="263">
        <v>0.02</v>
      </c>
      <c r="AI20" s="82">
        <f>ROUND(IF($AI$13&lt;&gt;"",IF('Salary Info'!$C$12&gt;$AI$13,($AI$13/12)*AK20,'Salary Info'!$C$13*AK20),'Salary Info'!$C$13*AK20),2)</f>
        <v>875</v>
      </c>
      <c r="AJ20" s="56">
        <f>AI20/('Salary Info'!$C$9/12)</f>
        <v>5.2499999999999998E-2</v>
      </c>
      <c r="AK20" s="263">
        <v>0.05</v>
      </c>
      <c r="AL20" s="82">
        <f>ROUND(IF($AL$13&lt;&gt;"",IF('Salary Info'!$C$12&gt;$AL$13,($AL$13/12)*AN20,'Salary Info'!$C$13*AN20),'Salary Info'!$C$13*AN20),2)</f>
        <v>2800</v>
      </c>
      <c r="AM20" s="56">
        <f>AL20/('Salary Info'!$C$9/12)</f>
        <v>0.16799999999999998</v>
      </c>
      <c r="AN20" s="263">
        <v>0.16</v>
      </c>
      <c r="AO20" s="82">
        <f>AP20*('Salary Info'!$C$9/12)</f>
        <v>0</v>
      </c>
      <c r="AP20" s="261">
        <v>0</v>
      </c>
      <c r="AQ20" s="265">
        <f>AO20/'Salary Info'!$C$13</f>
        <v>0</v>
      </c>
      <c r="AR20" s="268"/>
      <c r="AS20" s="82">
        <f t="shared" si="1"/>
        <v>13380.5</v>
      </c>
      <c r="AT20" s="269">
        <f t="shared" si="2"/>
        <v>0.8</v>
      </c>
      <c r="AU20" s="268"/>
      <c r="AV20" s="82">
        <f>'Salary Info'!$C$10/12</f>
        <v>416.66666666666669</v>
      </c>
      <c r="AW20" s="28"/>
      <c r="AX20" s="265">
        <f>AV20/'Salary Info'!$C$13</f>
        <v>2.3809523809523812E-2</v>
      </c>
      <c r="AY20" s="268"/>
      <c r="AZ20" s="82">
        <f>'Salary Info'!$C$11/12</f>
        <v>416.66666666666669</v>
      </c>
      <c r="BA20" s="28"/>
      <c r="BB20" s="265">
        <f>AZ20/'Salary Info'!$C$13</f>
        <v>2.3809523809523812E-2</v>
      </c>
      <c r="BC20" s="268"/>
      <c r="BD20" s="20">
        <f t="shared" si="0"/>
        <v>44165</v>
      </c>
      <c r="BE20" s="82">
        <f>ROUND(('Salary Info'!$C$13*AT20)-AS20,2)</f>
        <v>619.5</v>
      </c>
      <c r="BF20" s="56">
        <f>BE20/('Salary Info'!$C$9/12)</f>
        <v>3.7169999999999995E-2</v>
      </c>
      <c r="BG20" s="265"/>
      <c r="BH20" s="82">
        <f>ROUND('Salary Info'!$C$13-AS20-AV20-AZ20-BE20,2)</f>
        <v>2666.67</v>
      </c>
      <c r="BI20" s="56">
        <f>BH20/('Salary Info'!$C$9/12)</f>
        <v>0.16000019999999998</v>
      </c>
      <c r="BJ20" s="265">
        <f>BH20/'Salary Info'!$C$13</f>
        <v>0.15238114285714285</v>
      </c>
      <c r="BK20" s="317">
        <f t="shared" si="5"/>
        <v>0.20000019047619047</v>
      </c>
      <c r="BL20" s="259">
        <f t="shared" si="6"/>
        <v>17500.003333333334</v>
      </c>
      <c r="BM20" s="271">
        <f t="shared" si="7"/>
        <v>1.0000001904761906</v>
      </c>
      <c r="BN20" s="272">
        <f>ROUND(SUM(AS20,BE20,BH20,AV20,AZ20)-'Salary Info'!$C$13,0)</f>
        <v>0</v>
      </c>
      <c r="BP20" s="272">
        <f t="shared" si="3"/>
        <v>16666.669999999998</v>
      </c>
      <c r="BQ20" s="273">
        <f>ROUND(('Salary Info'!$C$9/12)-'SALARY GRID'!BP20,1)</f>
        <v>0</v>
      </c>
      <c r="BR20" s="274">
        <f t="shared" si="4"/>
        <v>1.0000001999999999</v>
      </c>
    </row>
    <row r="21" spans="1:244" s="275" customFormat="1" ht="15.95" customHeight="1" x14ac:dyDescent="0.2">
      <c r="A21" s="20">
        <v>44196</v>
      </c>
      <c r="B21" s="82">
        <f>ROUND(IF($B$13&lt;&gt;"",IF('Salary Info'!$C$12&gt;$B$13,($B$13/12)*D21,'Salary Info'!$C$13*D21),'Salary Info'!$C$13*D21),2)</f>
        <v>1602.5</v>
      </c>
      <c r="C21" s="56">
        <f>B21/('Salary Info'!$C$9/12)</f>
        <v>9.6149999999999999E-2</v>
      </c>
      <c r="D21" s="276">
        <v>0.1</v>
      </c>
      <c r="E21" s="85">
        <f>ROUND(IF($E$13&lt;&gt;"",IF('Salary Info'!$C$12&gt;$E$13,($E$13/12)*G21,'Salary Info'!$C$13*G21),'Salary Info'!$C$13*G21),2)</f>
        <v>2403.75</v>
      </c>
      <c r="F21" s="56">
        <f>E21/('Salary Info'!$C$9/12)</f>
        <v>0.14422499999999999</v>
      </c>
      <c r="G21" s="264">
        <v>0.15</v>
      </c>
      <c r="H21" s="85"/>
      <c r="I21" s="56"/>
      <c r="J21" s="265"/>
      <c r="K21" s="85">
        <f>ROUND(IF($K$13&lt;&gt;"",IF('Salary Info'!$C$12&gt;$K$13,($K$13/12)*M21,'Salary Info'!$C$13*M21),'Salary Info'!$C$13*M21),2)</f>
        <v>1602.5</v>
      </c>
      <c r="L21" s="56">
        <f>K21/('Salary Info'!$C$9/12)</f>
        <v>9.6149999999999999E-2</v>
      </c>
      <c r="M21" s="264">
        <v>0.1</v>
      </c>
      <c r="N21" s="85"/>
      <c r="O21" s="28"/>
      <c r="P21" s="265"/>
      <c r="Q21" s="82">
        <f>ROUND(IF($Q$13&lt;&gt;"",IF('Salary Info'!$C$12&gt;$Q$13,($Q$13/12)*S21,'Salary Info'!$C$13*S21),'Salary Info'!$C$13*S21),2)</f>
        <v>801.25</v>
      </c>
      <c r="R21" s="56">
        <f>Q21/('Salary Info'!$C$9/12)</f>
        <v>4.8075E-2</v>
      </c>
      <c r="S21" s="276">
        <v>0.05</v>
      </c>
      <c r="T21" s="82">
        <f>ROUND(IF($T$13&lt;&gt;"",IF('Salary Info'!$C$12&gt;$T$13,($T$13/12)*V21,'Salary Info'!$C$13*V21),'Salary Info'!$C$13*V21),2)</f>
        <v>875</v>
      </c>
      <c r="U21" s="56">
        <f>T21/('Salary Info'!$C$9/12)</f>
        <v>5.2499999999999998E-2</v>
      </c>
      <c r="V21" s="266">
        <v>0.05</v>
      </c>
      <c r="W21" s="82">
        <f>ROUND(IF($W$13&lt;&gt;"",IF('Salary Info'!$C$12&gt;$W$13,($W$13/12)*Y21,'Salary Info'!$C$13*Y21),'Salary Info'!$C$13*Y21),2)</f>
        <v>875</v>
      </c>
      <c r="X21" s="56">
        <f>W21/('Salary Info'!$C$9/12)</f>
        <v>5.2499999999999998E-2</v>
      </c>
      <c r="Y21" s="277">
        <v>0.05</v>
      </c>
      <c r="Z21" s="85">
        <f>ROUND(IF($Z$13&lt;&gt;"",IF('Salary Info'!$C$12&gt;$Z$13,($Z$13/12)*AB21,'Salary Info'!$C$13*AB21),'Salary Info'!$C$13*AB21),2)</f>
        <v>875</v>
      </c>
      <c r="AA21" s="56">
        <f>Z21/('Salary Info'!$C$9/12)</f>
        <v>5.2499999999999998E-2</v>
      </c>
      <c r="AB21" s="276">
        <v>0.05</v>
      </c>
      <c r="AC21" s="82">
        <f>ROUND(IF($AC$13&lt;&gt;"",IF('Salary Info'!$C$12&gt;$AC$13,($AC$13/12)*AE21,'Salary Info'!$C$13*AE21),'Salary Info'!$C$13*AE21),2)</f>
        <v>320.5</v>
      </c>
      <c r="AD21" s="56">
        <f>AC21/('Salary Info'!$C$9/12)</f>
        <v>1.9229999999999997E-2</v>
      </c>
      <c r="AE21" s="263">
        <v>0.02</v>
      </c>
      <c r="AF21" s="82">
        <f>ROUND(IF($AF$13&lt;&gt;"",IF('Salary Info'!$C$12&gt;$AF$13,($AF$13/12)*AH21,'Salary Info'!$C$13*AH21),'Salary Info'!$C$13*AH21),2)</f>
        <v>350</v>
      </c>
      <c r="AG21" s="56">
        <f>AF21/('Salary Info'!$C$9/12)</f>
        <v>2.0999999999999998E-2</v>
      </c>
      <c r="AH21" s="263">
        <v>0.02</v>
      </c>
      <c r="AI21" s="82">
        <f>ROUND(IF($AI$13&lt;&gt;"",IF('Salary Info'!$C$12&gt;$AI$13,($AI$13/12)*AK21,'Salary Info'!$C$13*AK21),'Salary Info'!$C$13*AK21),2)</f>
        <v>875</v>
      </c>
      <c r="AJ21" s="56">
        <f>AI21/('Salary Info'!$C$9/12)</f>
        <v>5.2499999999999998E-2</v>
      </c>
      <c r="AK21" s="263">
        <v>0.05</v>
      </c>
      <c r="AL21" s="82">
        <f>ROUND(IF($AL$13&lt;&gt;"",IF('Salary Info'!$C$12&gt;$AL$13,($AL$13/12)*AN21,'Salary Info'!$C$13*AN21),'Salary Info'!$C$13*AN21),2)</f>
        <v>2800</v>
      </c>
      <c r="AM21" s="56">
        <f>AL21/('Salary Info'!$C$9/12)</f>
        <v>0.16799999999999998</v>
      </c>
      <c r="AN21" s="263">
        <v>0.16</v>
      </c>
      <c r="AO21" s="82">
        <f>AP21*('Salary Info'!$C$9/12)</f>
        <v>0</v>
      </c>
      <c r="AP21" s="261">
        <v>0</v>
      </c>
      <c r="AQ21" s="265">
        <f>AO21/'Salary Info'!$C$13</f>
        <v>0</v>
      </c>
      <c r="AR21" s="268"/>
      <c r="AS21" s="82">
        <f t="shared" si="1"/>
        <v>13380.5</v>
      </c>
      <c r="AT21" s="269">
        <f t="shared" si="2"/>
        <v>0.8</v>
      </c>
      <c r="AU21" s="268"/>
      <c r="AV21" s="82">
        <f>'Salary Info'!$C$10/12</f>
        <v>416.66666666666669</v>
      </c>
      <c r="AW21" s="28"/>
      <c r="AX21" s="265">
        <f>AV21/'Salary Info'!$C$13</f>
        <v>2.3809523809523812E-2</v>
      </c>
      <c r="AY21" s="268"/>
      <c r="AZ21" s="82">
        <f>'Salary Info'!$C$11/12</f>
        <v>416.66666666666669</v>
      </c>
      <c r="BA21" s="28"/>
      <c r="BB21" s="265">
        <f>AZ21/'Salary Info'!$C$13</f>
        <v>2.3809523809523812E-2</v>
      </c>
      <c r="BC21" s="268"/>
      <c r="BD21" s="20">
        <f t="shared" si="0"/>
        <v>44196</v>
      </c>
      <c r="BE21" s="82">
        <f>ROUND(('Salary Info'!$C$13*AT21)-AS21,2)</f>
        <v>619.5</v>
      </c>
      <c r="BF21" s="56">
        <f>BE21/('Salary Info'!$C$9/12)</f>
        <v>3.7169999999999995E-2</v>
      </c>
      <c r="BG21" s="265"/>
      <c r="BH21" s="82">
        <f>ROUND('Salary Info'!$C$13-AS21-AV21-AZ21-BE21,2)</f>
        <v>2666.67</v>
      </c>
      <c r="BI21" s="56">
        <f>BH21/('Salary Info'!$C$9/12)</f>
        <v>0.16000019999999998</v>
      </c>
      <c r="BJ21" s="265">
        <f>BH21/'Salary Info'!$C$13</f>
        <v>0.15238114285714285</v>
      </c>
      <c r="BK21" s="317">
        <f t="shared" si="5"/>
        <v>0.20000019047619047</v>
      </c>
      <c r="BL21" s="259">
        <f t="shared" si="6"/>
        <v>17500.003333333334</v>
      </c>
      <c r="BM21" s="271">
        <f t="shared" si="7"/>
        <v>1.0000001904761906</v>
      </c>
      <c r="BN21" s="272">
        <f>ROUND(SUM(AS21,BE21,BH21,AV21,AZ21)-'Salary Info'!$C$13,0)</f>
        <v>0</v>
      </c>
      <c r="BP21" s="272">
        <f t="shared" si="3"/>
        <v>16666.669999999998</v>
      </c>
      <c r="BQ21" s="273">
        <f>ROUND(('Salary Info'!$C$9/12)-'SALARY GRID'!BP21,1)</f>
        <v>0</v>
      </c>
      <c r="BR21" s="274">
        <f t="shared" si="4"/>
        <v>1.0000001999999999</v>
      </c>
    </row>
    <row r="22" spans="1:244" s="290" customFormat="1" ht="15.95" customHeight="1" x14ac:dyDescent="0.25">
      <c r="A22" s="278" t="s">
        <v>47</v>
      </c>
      <c r="B22" s="279">
        <f>SUM(B16:B21)</f>
        <v>9615</v>
      </c>
      <c r="C22" s="280"/>
      <c r="D22" s="281">
        <f>SUM(D16:D21)/6</f>
        <v>9.9999999999999992E-2</v>
      </c>
      <c r="E22" s="279">
        <f>SUM(E16:E21)</f>
        <v>14422.5</v>
      </c>
      <c r="F22" s="280"/>
      <c r="G22" s="282">
        <f>SUM(G16:G21)/6</f>
        <v>0.15</v>
      </c>
      <c r="H22" s="283"/>
      <c r="I22" s="284"/>
      <c r="J22" s="281"/>
      <c r="K22" s="279">
        <f>SUM(K16:K21)</f>
        <v>9615</v>
      </c>
      <c r="L22" s="280"/>
      <c r="M22" s="282">
        <f>SUM(M16:M21)/6</f>
        <v>9.9999999999999992E-2</v>
      </c>
      <c r="N22" s="285"/>
      <c r="O22" s="280"/>
      <c r="P22" s="281"/>
      <c r="Q22" s="279">
        <f>SUM(Q16:Q21)</f>
        <v>4807.5</v>
      </c>
      <c r="R22" s="280"/>
      <c r="S22" s="281">
        <f>SUM(S16:S21)/6</f>
        <v>4.9999999999999996E-2</v>
      </c>
      <c r="T22" s="279">
        <f>SUM(T16:T21)</f>
        <v>5250</v>
      </c>
      <c r="U22" s="280"/>
      <c r="V22" s="286">
        <f>SUM(V16:V21)/6</f>
        <v>4.9999999999999996E-2</v>
      </c>
      <c r="W22" s="279">
        <f>SUM(W16:W21)</f>
        <v>5250</v>
      </c>
      <c r="X22" s="285"/>
      <c r="Y22" s="286">
        <f>SUM(Y16:Y21)/6</f>
        <v>4.9999999999999996E-2</v>
      </c>
      <c r="Z22" s="285">
        <f>SUM(Z16:Z21)</f>
        <v>5250</v>
      </c>
      <c r="AA22" s="280"/>
      <c r="AB22" s="281">
        <f>SUM(AB16:AB21)/6</f>
        <v>4.9999999999999996E-2</v>
      </c>
      <c r="AC22" s="279">
        <f>SUM(AC16:AC21)</f>
        <v>1923</v>
      </c>
      <c r="AD22" s="280"/>
      <c r="AE22" s="281">
        <f>SUM(AE16:AE21)/6</f>
        <v>0.02</v>
      </c>
      <c r="AF22" s="279">
        <f>SUM(AF16:AF21)</f>
        <v>2100</v>
      </c>
      <c r="AG22" s="280"/>
      <c r="AH22" s="281">
        <f>SUM(AH16:AH21)/6</f>
        <v>0.02</v>
      </c>
      <c r="AI22" s="279">
        <f>SUM(AI16:AI21)</f>
        <v>5250</v>
      </c>
      <c r="AJ22" s="280"/>
      <c r="AK22" s="281">
        <f>SUM(AK16:AK21)/6</f>
        <v>4.9999999999999996E-2</v>
      </c>
      <c r="AL22" s="279">
        <f>SUM(AL16:AL21)</f>
        <v>16800</v>
      </c>
      <c r="AM22" s="280"/>
      <c r="AN22" s="281">
        <f>SUM(AN16:AN21)/6</f>
        <v>0.16</v>
      </c>
      <c r="AO22" s="285">
        <f>SUM(AO16:AO21)</f>
        <v>0</v>
      </c>
      <c r="AP22" s="280"/>
      <c r="AQ22" s="286">
        <f>SUM(AQ16:AQ21)/6</f>
        <v>0</v>
      </c>
      <c r="AR22" s="287"/>
      <c r="AS22" s="279">
        <f>SUM(AS16:AS21)</f>
        <v>80283</v>
      </c>
      <c r="AT22" s="286">
        <f>SUM(AT16:AT21)/6</f>
        <v>0.79999999999999993</v>
      </c>
      <c r="AU22" s="288"/>
      <c r="AV22" s="279">
        <f>SUM(AV16:AV21)</f>
        <v>2500</v>
      </c>
      <c r="AW22" s="280"/>
      <c r="AX22" s="281">
        <f>SUM(AX16:AX21)/6</f>
        <v>2.3809523809523812E-2</v>
      </c>
      <c r="AY22" s="288"/>
      <c r="AZ22" s="279">
        <f>SUM(AZ16:AZ21)</f>
        <v>2500</v>
      </c>
      <c r="BA22" s="280"/>
      <c r="BB22" s="281">
        <f>SUM(BB16:BB21)/6</f>
        <v>2.3809523809523812E-2</v>
      </c>
      <c r="BC22" s="287"/>
      <c r="BD22" s="278" t="str">
        <f t="shared" si="0"/>
        <v>FY21 FALL TOTAL</v>
      </c>
      <c r="BE22" s="279">
        <f>SUM(BE16:BE21)</f>
        <v>3717</v>
      </c>
      <c r="BF22" s="280"/>
      <c r="BG22" s="281"/>
      <c r="BH22" s="279">
        <f>SUM(BH16:BH21)</f>
        <v>16000.02</v>
      </c>
      <c r="BI22" s="280"/>
      <c r="BJ22" s="281">
        <f>SUM(BJ16:BJ21)/6</f>
        <v>0.15238114285714285</v>
      </c>
      <c r="BK22" s="270"/>
      <c r="BL22" s="279">
        <f>SUM(BL16:BL21)</f>
        <v>105000.01999999999</v>
      </c>
      <c r="BM22" s="289">
        <f>SUM(BM16:BM21)/6</f>
        <v>1.0000001904761906</v>
      </c>
      <c r="BN22" s="272"/>
    </row>
    <row r="23" spans="1:244" s="275" customFormat="1" ht="15.95" customHeight="1" x14ac:dyDescent="0.2">
      <c r="A23" s="21">
        <v>44227</v>
      </c>
      <c r="B23" s="82">
        <f>ROUND(IF($B$13&lt;&gt;"",IF('Salary Info'!$C$12&gt;$B$13,($B$13/12)*D23,'Salary Info'!$C$13*D23),'Salary Info'!$C$13*D23),2)</f>
        <v>1602.5</v>
      </c>
      <c r="C23" s="56">
        <f>B23/('Salary Info'!$C$9/12)</f>
        <v>9.6149999999999999E-2</v>
      </c>
      <c r="D23" s="263">
        <v>0.1</v>
      </c>
      <c r="E23" s="85">
        <f>ROUND(IF($E$13&lt;&gt;"",IF('Salary Info'!$C$12&gt;$E$13,($E$13/12)*G23,'Salary Info'!$C$13*G23),'Salary Info'!$C$13*G23),2)</f>
        <v>2403.75</v>
      </c>
      <c r="F23" s="56">
        <f>E23/('Salary Info'!$C$9/12)</f>
        <v>0.14422499999999999</v>
      </c>
      <c r="G23" s="264">
        <v>0.15</v>
      </c>
      <c r="H23" s="85"/>
      <c r="I23" s="56"/>
      <c r="J23" s="265"/>
      <c r="K23" s="85">
        <f>ROUND(IF($K$13&lt;&gt;"",IF('Salary Info'!$C$12&gt;$K$13,($K$13/12)*M23,'Salary Info'!$C$13*M23),'Salary Info'!$C$13*M23),2)</f>
        <v>1602.5</v>
      </c>
      <c r="L23" s="56">
        <f>K23/('Salary Info'!$C$9/12)</f>
        <v>9.6149999999999999E-2</v>
      </c>
      <c r="M23" s="264">
        <v>0.1</v>
      </c>
      <c r="N23" s="85"/>
      <c r="O23" s="28"/>
      <c r="P23" s="265"/>
      <c r="Q23" s="82">
        <f>ROUND(IF($Q$13&lt;&gt;"",IF('Salary Info'!$C$12&gt;$Q$13,($Q$13/12)*S23,'Salary Info'!$C$13*S23),'Salary Info'!$C$13*S23),2)</f>
        <v>801.25</v>
      </c>
      <c r="R23" s="56">
        <f>Q23/('Salary Info'!$C$9/12)</f>
        <v>4.8075E-2</v>
      </c>
      <c r="S23" s="291">
        <v>0.05</v>
      </c>
      <c r="T23" s="82">
        <f>ROUND(IF($T$13&lt;&gt;"",IF('Salary Info'!$C$12&gt;$T$13,($T$13/12)*V23,'Salary Info'!$C$13*V23),'Salary Info'!$C$13*V23),2)</f>
        <v>875</v>
      </c>
      <c r="U23" s="56">
        <f>T23/('Salary Info'!$C$9/12)</f>
        <v>5.2499999999999998E-2</v>
      </c>
      <c r="V23" s="266">
        <v>0.05</v>
      </c>
      <c r="W23" s="82">
        <f>ROUND(IF($W$13&lt;&gt;"",IF('Salary Info'!$C$12&gt;$W$13,($W$13/12)*Y23,'Salary Info'!$C$13*Y23),'Salary Info'!$C$13*Y23),2)</f>
        <v>875</v>
      </c>
      <c r="X23" s="56">
        <f>W23/('Salary Info'!$C$9/12)</f>
        <v>5.2499999999999998E-2</v>
      </c>
      <c r="Y23" s="267">
        <v>0.05</v>
      </c>
      <c r="Z23" s="85">
        <f>ROUND(IF($Z$13&lt;&gt;"",IF('Salary Info'!$C$12&gt;$Z$13,($Z$13/12)*AB23,'Salary Info'!$C$13*AB23),'Salary Info'!$C$13*AB23),2)</f>
        <v>875</v>
      </c>
      <c r="AA23" s="56">
        <f>Z23/('Salary Info'!$C$9/12)</f>
        <v>5.2499999999999998E-2</v>
      </c>
      <c r="AB23" s="263">
        <v>0.05</v>
      </c>
      <c r="AC23" s="82">
        <f>ROUND(IF($AC$13&lt;&gt;"",IF('Salary Info'!$C$12&gt;$AC$13,($AC$13/12)*AE23,'Salary Info'!$C$13*AE23),'Salary Info'!$C$13*AE23),2)</f>
        <v>320.5</v>
      </c>
      <c r="AD23" s="56">
        <f>AC23/('Salary Info'!$C$9/12)</f>
        <v>1.9229999999999997E-2</v>
      </c>
      <c r="AE23" s="263">
        <v>0.02</v>
      </c>
      <c r="AF23" s="82">
        <f>ROUND(IF($AF$13&lt;&gt;"",IF('Salary Info'!$C$12&gt;$AF$13,($AF$13/12)*AH23,'Salary Info'!$C$13*AH23),'Salary Info'!$C$13*AH23),2)</f>
        <v>350</v>
      </c>
      <c r="AG23" s="56">
        <f>AF23/('Salary Info'!$C$9/12)</f>
        <v>2.0999999999999998E-2</v>
      </c>
      <c r="AH23" s="263">
        <v>0.02</v>
      </c>
      <c r="AI23" s="82">
        <f>ROUND(IF($AI$13&lt;&gt;"",IF('Salary Info'!$C$12&gt;$AI$13,($AI$13/12)*AK23,'Salary Info'!$C$13*AK23),'Salary Info'!$C$13*AK23),2)</f>
        <v>875</v>
      </c>
      <c r="AJ23" s="56">
        <f>AI23/('Salary Info'!$C$9/12)</f>
        <v>5.2499999999999998E-2</v>
      </c>
      <c r="AK23" s="263">
        <v>0.05</v>
      </c>
      <c r="AL23" s="82">
        <f>ROUND(IF($AL$13&lt;&gt;"",IF('Salary Info'!$C$12&gt;$AL$13,($AL$13/12)*AN23,'Salary Info'!$C$13*AN23),'Salary Info'!$C$13*AN23),2)</f>
        <v>2800</v>
      </c>
      <c r="AM23" s="56">
        <f>AL23/('Salary Info'!$C$9/12)</f>
        <v>0.16799999999999998</v>
      </c>
      <c r="AN23" s="263">
        <v>0.16</v>
      </c>
      <c r="AO23" s="82">
        <f>AP23*('Salary Info'!$C$9/12)</f>
        <v>0</v>
      </c>
      <c r="AP23" s="261">
        <v>0</v>
      </c>
      <c r="AQ23" s="265">
        <f>AO23/'Salary Info'!$C$13</f>
        <v>0</v>
      </c>
      <c r="AR23" s="268"/>
      <c r="AS23" s="82">
        <f t="shared" ref="AS23:AS28" si="8">ROUND(SUMIF($B$15:$AR$15,"$",B23:AR23),2)</f>
        <v>13380.5</v>
      </c>
      <c r="AT23" s="269">
        <f t="shared" ref="AT23:AT28" si="9">SUMIF($B$15:$AR$15,"%",B23:AR23)</f>
        <v>0.8</v>
      </c>
      <c r="AU23" s="268"/>
      <c r="AV23" s="82">
        <f>'Salary Info'!$C$10/12</f>
        <v>416.66666666666669</v>
      </c>
      <c r="AW23" s="28"/>
      <c r="AX23" s="265">
        <f>AV23/'Salary Info'!$C$13</f>
        <v>2.3809523809523812E-2</v>
      </c>
      <c r="AY23" s="268"/>
      <c r="AZ23" s="82">
        <f>'Salary Info'!$C$11/12</f>
        <v>416.66666666666669</v>
      </c>
      <c r="BA23" s="28"/>
      <c r="BB23" s="265">
        <f>AZ23/'Salary Info'!$C$13</f>
        <v>2.3809523809523812E-2</v>
      </c>
      <c r="BC23" s="268"/>
      <c r="BD23" s="20">
        <f t="shared" si="0"/>
        <v>44227</v>
      </c>
      <c r="BE23" s="82">
        <f>ROUND(('Salary Info'!$C$13*AT23)-AS23,2)</f>
        <v>619.5</v>
      </c>
      <c r="BF23" s="56">
        <f>BE23/('Salary Info'!$C$9/12)</f>
        <v>3.7169999999999995E-2</v>
      </c>
      <c r="BG23" s="265"/>
      <c r="BH23" s="82">
        <f>ROUND('Salary Info'!$C$13-AS23-AV23-AZ23-BE23,2)</f>
        <v>2666.67</v>
      </c>
      <c r="BI23" s="56">
        <f>BH23/('Salary Info'!$C$9/12)</f>
        <v>0.16000019999999998</v>
      </c>
      <c r="BJ23" s="265">
        <f>BH23/'Salary Info'!$C$13</f>
        <v>0.15238114285714285</v>
      </c>
      <c r="BK23" s="317">
        <f t="shared" ref="BK23:BK28" si="10">SUM(AX23,BB23,BJ23)</f>
        <v>0.20000019047619047</v>
      </c>
      <c r="BL23" s="259">
        <f t="shared" ref="BL23:BL28" si="11">SUM(AS23,AV23,AZ23,BE23,BH23)</f>
        <v>17500.003333333334</v>
      </c>
      <c r="BM23" s="271">
        <f t="shared" ref="BM23:BM28" si="12">SUM(AT23,AX23,BB23,BJ23)</f>
        <v>1.0000001904761906</v>
      </c>
      <c r="BN23" s="272">
        <f>ROUND(SUM(AS23,BE23,BH23,AV23,AZ23)-'Salary Info'!$C$13,0)</f>
        <v>0</v>
      </c>
      <c r="BP23" s="272">
        <f t="shared" ref="BP23:BP28" si="13">BH23+BE23+AS23</f>
        <v>16666.669999999998</v>
      </c>
      <c r="BQ23" s="273">
        <f>ROUND(('Salary Info'!$C$9/12)-'SALARY GRID'!BP23,1)</f>
        <v>0</v>
      </c>
      <c r="BR23" s="274">
        <f t="shared" ref="BR23:BR28" si="14">SUM(BI23,BF23,SUMIF($B$15:$AR$15,"*0*",B23:AR23))</f>
        <v>1.0000001999999999</v>
      </c>
    </row>
    <row r="24" spans="1:244" s="292" customFormat="1" ht="15.95" customHeight="1" x14ac:dyDescent="0.2">
      <c r="A24" s="20">
        <v>44255</v>
      </c>
      <c r="B24" s="82">
        <f>ROUND(IF($B$13&lt;&gt;"",IF('Salary Info'!$C$12&gt;$B$13,($B$13/12)*D24,'Salary Info'!$C$13*D24),'Salary Info'!$C$13*D24),2)</f>
        <v>1602.5</v>
      </c>
      <c r="C24" s="56">
        <f>B24/('Salary Info'!$C$9/12)</f>
        <v>9.6149999999999999E-2</v>
      </c>
      <c r="D24" s="263">
        <v>0.1</v>
      </c>
      <c r="E24" s="85">
        <f>ROUND(IF($E$13&lt;&gt;"",IF('Salary Info'!$C$12&gt;$E$13,($E$13/12)*G24,'Salary Info'!$C$13*G24),'Salary Info'!$C$13*G24),2)</f>
        <v>2403.75</v>
      </c>
      <c r="F24" s="56">
        <f>E24/('Salary Info'!$C$9/12)</f>
        <v>0.14422499999999999</v>
      </c>
      <c r="G24" s="264">
        <v>0.15</v>
      </c>
      <c r="H24" s="85"/>
      <c r="I24" s="56"/>
      <c r="J24" s="265"/>
      <c r="K24" s="85">
        <f>ROUND(IF($K$13&lt;&gt;"",IF('Salary Info'!$C$12&gt;$K$13,($K$13/12)*M24,'Salary Info'!$C$13*M24),'Salary Info'!$C$13*M24),2)</f>
        <v>1602.5</v>
      </c>
      <c r="L24" s="56">
        <f>K24/('Salary Info'!$C$9/12)</f>
        <v>9.6149999999999999E-2</v>
      </c>
      <c r="M24" s="264">
        <v>0.1</v>
      </c>
      <c r="N24" s="85"/>
      <c r="O24" s="28"/>
      <c r="P24" s="265"/>
      <c r="Q24" s="82">
        <f>ROUND(IF($Q$13&lt;&gt;"",IF('Salary Info'!$C$12&gt;$Q$13,($Q$13/12)*S24,'Salary Info'!$C$13*S24),'Salary Info'!$C$13*S24),2)</f>
        <v>801.25</v>
      </c>
      <c r="R24" s="56">
        <f>Q24/('Salary Info'!$C$9/12)</f>
        <v>4.8075E-2</v>
      </c>
      <c r="S24" s="291">
        <v>0.05</v>
      </c>
      <c r="T24" s="82">
        <f>ROUND(IF($T$13&lt;&gt;"",IF('Salary Info'!$C$12&gt;$T$13,($T$13/12)*V24,'Salary Info'!$C$13*V24),'Salary Info'!$C$13*V24),2)</f>
        <v>875</v>
      </c>
      <c r="U24" s="56">
        <f>T24/('Salary Info'!$C$9/12)</f>
        <v>5.2499999999999998E-2</v>
      </c>
      <c r="V24" s="266">
        <v>0.05</v>
      </c>
      <c r="W24" s="82">
        <f>ROUND(IF($W$13&lt;&gt;"",IF('Salary Info'!$C$12&gt;$W$13,($W$13/12)*Y24,'Salary Info'!$C$13*Y24),'Salary Info'!$C$13*Y24),2)</f>
        <v>875</v>
      </c>
      <c r="X24" s="56">
        <f>W24/('Salary Info'!$C$9/12)</f>
        <v>5.2499999999999998E-2</v>
      </c>
      <c r="Y24" s="267">
        <v>0.05</v>
      </c>
      <c r="Z24" s="85">
        <f>ROUND(IF($Z$13&lt;&gt;"",IF('Salary Info'!$C$12&gt;$Z$13,($Z$13/12)*AB24,'Salary Info'!$C$13*AB24),'Salary Info'!$C$13*AB24),2)</f>
        <v>875</v>
      </c>
      <c r="AA24" s="56">
        <f>Z24/('Salary Info'!$C$9/12)</f>
        <v>5.2499999999999998E-2</v>
      </c>
      <c r="AB24" s="263">
        <v>0.05</v>
      </c>
      <c r="AC24" s="82">
        <f>ROUND(IF($AC$13&lt;&gt;"",IF('Salary Info'!$C$12&gt;$AC$13,($AC$13/12)*AE24,'Salary Info'!$C$13*AE24),'Salary Info'!$C$13*AE24),2)</f>
        <v>320.5</v>
      </c>
      <c r="AD24" s="56">
        <f>AC24/('Salary Info'!$C$9/12)</f>
        <v>1.9229999999999997E-2</v>
      </c>
      <c r="AE24" s="263">
        <v>0.02</v>
      </c>
      <c r="AF24" s="82">
        <f>ROUND(IF($AF$13&lt;&gt;"",IF('Salary Info'!$C$12&gt;$AF$13,($AF$13/12)*AH24,'Salary Info'!$C$13*AH24),'Salary Info'!$C$13*AH24),2)</f>
        <v>350</v>
      </c>
      <c r="AG24" s="56">
        <f>AF24/('Salary Info'!$C$9/12)</f>
        <v>2.0999999999999998E-2</v>
      </c>
      <c r="AH24" s="263">
        <v>0.02</v>
      </c>
      <c r="AI24" s="82">
        <f>ROUND(IF($AI$13&lt;&gt;"",IF('Salary Info'!$C$12&gt;$AI$13,($AI$13/12)*AK24,'Salary Info'!$C$13*AK24),'Salary Info'!$C$13*AK24),2)</f>
        <v>875</v>
      </c>
      <c r="AJ24" s="56">
        <f>AI24/('Salary Info'!$C$9/12)</f>
        <v>5.2499999999999998E-2</v>
      </c>
      <c r="AK24" s="263">
        <v>0.05</v>
      </c>
      <c r="AL24" s="82">
        <f>ROUND(IF($AL$13&lt;&gt;"",IF('Salary Info'!$C$12&gt;$AL$13,($AL$13/12)*AN24,'Salary Info'!$C$13*AN24),'Salary Info'!$C$13*AN24),2)</f>
        <v>2800</v>
      </c>
      <c r="AM24" s="56">
        <f>AL24/('Salary Info'!$C$9/12)</f>
        <v>0.16799999999999998</v>
      </c>
      <c r="AN24" s="263">
        <v>0.16</v>
      </c>
      <c r="AO24" s="82">
        <f>AP24*('Salary Info'!$C$9/12)</f>
        <v>0</v>
      </c>
      <c r="AP24" s="261">
        <v>0</v>
      </c>
      <c r="AQ24" s="265">
        <f>AO24/'Salary Info'!$C$13</f>
        <v>0</v>
      </c>
      <c r="AR24" s="268"/>
      <c r="AS24" s="82">
        <f t="shared" si="8"/>
        <v>13380.5</v>
      </c>
      <c r="AT24" s="269">
        <f t="shared" si="9"/>
        <v>0.8</v>
      </c>
      <c r="AU24" s="268"/>
      <c r="AV24" s="82">
        <f>'Salary Info'!$C$10/12</f>
        <v>416.66666666666669</v>
      </c>
      <c r="AW24" s="28"/>
      <c r="AX24" s="265">
        <f>AV24/'Salary Info'!$C$13</f>
        <v>2.3809523809523812E-2</v>
      </c>
      <c r="AY24" s="268"/>
      <c r="AZ24" s="82">
        <f>'Salary Info'!$C$11/12</f>
        <v>416.66666666666669</v>
      </c>
      <c r="BA24" s="28"/>
      <c r="BB24" s="265">
        <f>AZ24/'Salary Info'!$C$13</f>
        <v>2.3809523809523812E-2</v>
      </c>
      <c r="BC24" s="268"/>
      <c r="BD24" s="20">
        <f t="shared" si="0"/>
        <v>44255</v>
      </c>
      <c r="BE24" s="82">
        <f>ROUND(('Salary Info'!$C$13*AT24)-AS24,2)</f>
        <v>619.5</v>
      </c>
      <c r="BF24" s="56">
        <f>BE24/('Salary Info'!$C$9/12)</f>
        <v>3.7169999999999995E-2</v>
      </c>
      <c r="BG24" s="265"/>
      <c r="BH24" s="82">
        <f>ROUND('Salary Info'!$C$13-AS24-AV24-AZ24-BE24,2)</f>
        <v>2666.67</v>
      </c>
      <c r="BI24" s="56">
        <f>BH24/('Salary Info'!$C$9/12)</f>
        <v>0.16000019999999998</v>
      </c>
      <c r="BJ24" s="265">
        <f>BH24/'Salary Info'!$C$13</f>
        <v>0.15238114285714285</v>
      </c>
      <c r="BK24" s="317">
        <f t="shared" si="10"/>
        <v>0.20000019047619047</v>
      </c>
      <c r="BL24" s="259">
        <f t="shared" si="11"/>
        <v>17500.003333333334</v>
      </c>
      <c r="BM24" s="271">
        <f t="shared" si="12"/>
        <v>1.0000001904761906</v>
      </c>
      <c r="BN24" s="272">
        <f>ROUND(SUM(AS24,BE24,BH24,AV24,AZ24)-'Salary Info'!$C$13,0)</f>
        <v>0</v>
      </c>
      <c r="BP24" s="272">
        <f t="shared" si="13"/>
        <v>16666.669999999998</v>
      </c>
      <c r="BQ24" s="273">
        <f>ROUND(('Salary Info'!$C$9/12)-'SALARY GRID'!BP24,1)</f>
        <v>0</v>
      </c>
      <c r="BR24" s="274">
        <f t="shared" si="14"/>
        <v>1.0000001999999999</v>
      </c>
    </row>
    <row r="25" spans="1:244" s="292" customFormat="1" ht="15.95" customHeight="1" x14ac:dyDescent="0.2">
      <c r="A25" s="20">
        <v>44286</v>
      </c>
      <c r="B25" s="82">
        <f>ROUND(IF($B$13&lt;&gt;"",IF('Salary Info'!$C$12&gt;$B$13,($B$13/12)*D25,'Salary Info'!$C$13*D25),'Salary Info'!$C$13*D25),2)</f>
        <v>1602.5</v>
      </c>
      <c r="C25" s="56">
        <f>B25/('Salary Info'!$C$9/12)</f>
        <v>9.6149999999999999E-2</v>
      </c>
      <c r="D25" s="263">
        <v>0.1</v>
      </c>
      <c r="E25" s="85">
        <f>ROUND(IF($E$13&lt;&gt;"",IF('Salary Info'!$C$12&gt;$E$13,($E$13/12)*G25,'Salary Info'!$C$13*G25),'Salary Info'!$C$13*G25),2)</f>
        <v>2403.75</v>
      </c>
      <c r="F25" s="56">
        <f>E25/('Salary Info'!$C$9/12)</f>
        <v>0.14422499999999999</v>
      </c>
      <c r="G25" s="264">
        <v>0.15</v>
      </c>
      <c r="H25" s="85"/>
      <c r="I25" s="56"/>
      <c r="J25" s="265"/>
      <c r="K25" s="85">
        <f>ROUND(IF($K$13&lt;&gt;"",IF('Salary Info'!$C$12&gt;$K$13,($K$13/12)*M25,'Salary Info'!$C$13*M25),'Salary Info'!$C$13*M25),2)</f>
        <v>1602.5</v>
      </c>
      <c r="L25" s="56">
        <f>K25/('Salary Info'!$C$9/12)</f>
        <v>9.6149999999999999E-2</v>
      </c>
      <c r="M25" s="264">
        <v>0.1</v>
      </c>
      <c r="N25" s="85"/>
      <c r="O25" s="28"/>
      <c r="P25" s="265"/>
      <c r="Q25" s="82">
        <f>ROUND(IF($Q$13&lt;&gt;"",IF('Salary Info'!$C$12&gt;$Q$13,($Q$13/12)*S25,'Salary Info'!$C$13*S25),'Salary Info'!$C$13*S25),2)</f>
        <v>801.25</v>
      </c>
      <c r="R25" s="56">
        <f>Q25/('Salary Info'!$C$9/12)</f>
        <v>4.8075E-2</v>
      </c>
      <c r="S25" s="291">
        <v>0.05</v>
      </c>
      <c r="T25" s="82">
        <f>ROUND(IF($T$13&lt;&gt;"",IF('Salary Info'!$C$12&gt;$T$13,($T$13/12)*V25,'Salary Info'!$C$13*V25),'Salary Info'!$C$13*V25),2)</f>
        <v>875</v>
      </c>
      <c r="U25" s="56">
        <f>T25/('Salary Info'!$C$9/12)</f>
        <v>5.2499999999999998E-2</v>
      </c>
      <c r="V25" s="266">
        <v>0.05</v>
      </c>
      <c r="W25" s="82">
        <f>ROUND(IF($W$13&lt;&gt;"",IF('Salary Info'!$C$12&gt;$W$13,($W$13/12)*Y25,'Salary Info'!$C$13*Y25),'Salary Info'!$C$13*Y25),2)</f>
        <v>875</v>
      </c>
      <c r="X25" s="56">
        <f>W25/('Salary Info'!$C$9/12)</f>
        <v>5.2499999999999998E-2</v>
      </c>
      <c r="Y25" s="267">
        <v>0.05</v>
      </c>
      <c r="Z25" s="85">
        <f>ROUND(IF($Z$13&lt;&gt;"",IF('Salary Info'!$C$12&gt;$Z$13,($Z$13/12)*AB25,'Salary Info'!$C$13*AB25),'Salary Info'!$C$13*AB25),2)</f>
        <v>875</v>
      </c>
      <c r="AA25" s="56">
        <f>Z25/('Salary Info'!$C$9/12)</f>
        <v>5.2499999999999998E-2</v>
      </c>
      <c r="AB25" s="263">
        <v>0.05</v>
      </c>
      <c r="AC25" s="82">
        <f>ROUND(IF($AC$13&lt;&gt;"",IF('Salary Info'!$C$12&gt;$AC$13,($AC$13/12)*AE25,'Salary Info'!$C$13*AE25),'Salary Info'!$C$13*AE25),2)</f>
        <v>320.5</v>
      </c>
      <c r="AD25" s="56">
        <f>AC25/('Salary Info'!$C$9/12)</f>
        <v>1.9229999999999997E-2</v>
      </c>
      <c r="AE25" s="263">
        <v>0.02</v>
      </c>
      <c r="AF25" s="82">
        <f>ROUND(IF($AF$13&lt;&gt;"",IF('Salary Info'!$C$12&gt;$AF$13,($AF$13/12)*AH25,'Salary Info'!$C$13*AH25),'Salary Info'!$C$13*AH25),2)</f>
        <v>350</v>
      </c>
      <c r="AG25" s="56">
        <f>AF25/('Salary Info'!$C$9/12)</f>
        <v>2.0999999999999998E-2</v>
      </c>
      <c r="AH25" s="263">
        <v>0.02</v>
      </c>
      <c r="AI25" s="82">
        <f>ROUND(IF($AI$13&lt;&gt;"",IF('Salary Info'!$C$12&gt;$AI$13,($AI$13/12)*AK25,'Salary Info'!$C$13*AK25),'Salary Info'!$C$13*AK25),2)</f>
        <v>875</v>
      </c>
      <c r="AJ25" s="56">
        <f>AI25/('Salary Info'!$C$9/12)</f>
        <v>5.2499999999999998E-2</v>
      </c>
      <c r="AK25" s="263">
        <v>0.05</v>
      </c>
      <c r="AL25" s="82">
        <f>ROUND(IF($AL$13&lt;&gt;"",IF('Salary Info'!$C$12&gt;$AL$13,($AL$13/12)*AN25,'Salary Info'!$C$13*AN25),'Salary Info'!$C$13*AN25),2)</f>
        <v>2800</v>
      </c>
      <c r="AM25" s="56">
        <f>AL25/('Salary Info'!$C$9/12)</f>
        <v>0.16799999999999998</v>
      </c>
      <c r="AN25" s="263">
        <v>0.16</v>
      </c>
      <c r="AO25" s="82">
        <f>AP25*('Salary Info'!$C$9/12)</f>
        <v>0</v>
      </c>
      <c r="AP25" s="261">
        <v>0</v>
      </c>
      <c r="AQ25" s="265">
        <f>AO25/'Salary Info'!$C$13</f>
        <v>0</v>
      </c>
      <c r="AR25" s="268"/>
      <c r="AS25" s="82">
        <f t="shared" si="8"/>
        <v>13380.5</v>
      </c>
      <c r="AT25" s="269">
        <f t="shared" si="9"/>
        <v>0.8</v>
      </c>
      <c r="AU25" s="268"/>
      <c r="AV25" s="82">
        <f>'Salary Info'!$C$10/12</f>
        <v>416.66666666666669</v>
      </c>
      <c r="AW25" s="28"/>
      <c r="AX25" s="265">
        <f>AV25/'Salary Info'!$C$13</f>
        <v>2.3809523809523812E-2</v>
      </c>
      <c r="AY25" s="268"/>
      <c r="AZ25" s="82">
        <f>'Salary Info'!$C$11/12</f>
        <v>416.66666666666669</v>
      </c>
      <c r="BA25" s="28"/>
      <c r="BB25" s="265">
        <f>AZ25/'Salary Info'!$C$13</f>
        <v>2.3809523809523812E-2</v>
      </c>
      <c r="BC25" s="268"/>
      <c r="BD25" s="20">
        <f t="shared" si="0"/>
        <v>44286</v>
      </c>
      <c r="BE25" s="82">
        <f>ROUND(('Salary Info'!$C$13*AT25)-AS25,2)</f>
        <v>619.5</v>
      </c>
      <c r="BF25" s="56">
        <f>BE25/('Salary Info'!$C$9/12)</f>
        <v>3.7169999999999995E-2</v>
      </c>
      <c r="BG25" s="265"/>
      <c r="BH25" s="82">
        <f>ROUND('Salary Info'!$C$13-AS25-AV25-AZ25-BE25,2)</f>
        <v>2666.67</v>
      </c>
      <c r="BI25" s="56">
        <f>BH25/('Salary Info'!$C$9/12)</f>
        <v>0.16000019999999998</v>
      </c>
      <c r="BJ25" s="265">
        <f>BH25/'Salary Info'!$C$13</f>
        <v>0.15238114285714285</v>
      </c>
      <c r="BK25" s="317">
        <f t="shared" si="10"/>
        <v>0.20000019047619047</v>
      </c>
      <c r="BL25" s="259">
        <f t="shared" si="11"/>
        <v>17500.003333333334</v>
      </c>
      <c r="BM25" s="271">
        <f t="shared" si="12"/>
        <v>1.0000001904761906</v>
      </c>
      <c r="BN25" s="272">
        <f>ROUND(SUM(AS25,BE25,BH25,AV25,AZ25)-'Salary Info'!$C$13,0)</f>
        <v>0</v>
      </c>
      <c r="BP25" s="272">
        <f t="shared" si="13"/>
        <v>16666.669999999998</v>
      </c>
      <c r="BQ25" s="273">
        <f>ROUND(('Salary Info'!$C$9/12)-'SALARY GRID'!BP25,1)</f>
        <v>0</v>
      </c>
      <c r="BR25" s="274">
        <f t="shared" si="14"/>
        <v>1.0000001999999999</v>
      </c>
    </row>
    <row r="26" spans="1:244" s="292" customFormat="1" ht="15.95" customHeight="1" x14ac:dyDescent="0.2">
      <c r="A26" s="20">
        <v>44316</v>
      </c>
      <c r="B26" s="82">
        <f>ROUND(IF($B$13&lt;&gt;"",IF('Salary Info'!$C$12&gt;$B$13,($B$13/12)*D26,'Salary Info'!$C$13*D26),'Salary Info'!$C$13*D26),2)</f>
        <v>1602.5</v>
      </c>
      <c r="C26" s="56">
        <f>B26/('Salary Info'!$C$9/12)</f>
        <v>9.6149999999999999E-2</v>
      </c>
      <c r="D26" s="263">
        <v>0.1</v>
      </c>
      <c r="E26" s="85">
        <f>ROUND(IF($E$13&lt;&gt;"",IF('Salary Info'!$C$12&gt;$E$13,($E$13/12)*G26,'Salary Info'!$C$13*G26),'Salary Info'!$C$13*G26),2)</f>
        <v>2403.75</v>
      </c>
      <c r="F26" s="56">
        <f>E26/('Salary Info'!$C$9/12)</f>
        <v>0.14422499999999999</v>
      </c>
      <c r="G26" s="264">
        <v>0.15</v>
      </c>
      <c r="H26" s="85"/>
      <c r="I26" s="56"/>
      <c r="J26" s="265"/>
      <c r="K26" s="85">
        <f>ROUND(IF($K$13&lt;&gt;"",IF('Salary Info'!$C$12&gt;$K$13,($K$13/12)*M26,'Salary Info'!$C$13*M26),'Salary Info'!$C$13*M26),2)</f>
        <v>1602.5</v>
      </c>
      <c r="L26" s="56">
        <f>K26/('Salary Info'!$C$9/12)</f>
        <v>9.6149999999999999E-2</v>
      </c>
      <c r="M26" s="264">
        <v>0.1</v>
      </c>
      <c r="N26" s="85"/>
      <c r="O26" s="28"/>
      <c r="P26" s="265"/>
      <c r="Q26" s="82">
        <f>ROUND(IF($Q$13&lt;&gt;"",IF('Salary Info'!$C$12&gt;$Q$13,($Q$13/12)*S26,'Salary Info'!$C$13*S26),'Salary Info'!$C$13*S26),2)</f>
        <v>801.25</v>
      </c>
      <c r="R26" s="56">
        <f>Q26/('Salary Info'!$C$9/12)</f>
        <v>4.8075E-2</v>
      </c>
      <c r="S26" s="291">
        <v>0.05</v>
      </c>
      <c r="T26" s="82">
        <f>ROUND(IF($T$13&lt;&gt;"",IF('Salary Info'!$C$12&gt;$T$13,($T$13/12)*V26,'Salary Info'!$C$13*V26),'Salary Info'!$C$13*V26),2)</f>
        <v>875</v>
      </c>
      <c r="U26" s="56">
        <f>T26/('Salary Info'!$C$9/12)</f>
        <v>5.2499999999999998E-2</v>
      </c>
      <c r="V26" s="266">
        <v>0.05</v>
      </c>
      <c r="W26" s="82">
        <f>ROUND(IF($W$13&lt;&gt;"",IF('Salary Info'!$C$12&gt;$W$13,($W$13/12)*Y26,'Salary Info'!$C$13*Y26),'Salary Info'!$C$13*Y26),2)</f>
        <v>875</v>
      </c>
      <c r="X26" s="56">
        <f>W26/('Salary Info'!$C$9/12)</f>
        <v>5.2499999999999998E-2</v>
      </c>
      <c r="Y26" s="267">
        <v>0.05</v>
      </c>
      <c r="Z26" s="85">
        <f>ROUND(IF($Z$13&lt;&gt;"",IF('Salary Info'!$C$12&gt;$Z$13,($Z$13/12)*AB26,'Salary Info'!$C$13*AB26),'Salary Info'!$C$13*AB26),2)</f>
        <v>875</v>
      </c>
      <c r="AA26" s="56">
        <f>Z26/('Salary Info'!$C$9/12)</f>
        <v>5.2499999999999998E-2</v>
      </c>
      <c r="AB26" s="263">
        <v>0.05</v>
      </c>
      <c r="AC26" s="82">
        <f>ROUND(IF($AC$13&lt;&gt;"",IF('Salary Info'!$C$12&gt;$AC$13,($AC$13/12)*AE26,'Salary Info'!$C$13*AE26),'Salary Info'!$C$13*AE26),2)</f>
        <v>320.5</v>
      </c>
      <c r="AD26" s="56">
        <f>AC26/('Salary Info'!$C$9/12)</f>
        <v>1.9229999999999997E-2</v>
      </c>
      <c r="AE26" s="263">
        <v>0.02</v>
      </c>
      <c r="AF26" s="82">
        <f>ROUND(IF($AF$13&lt;&gt;"",IF('Salary Info'!$C$12&gt;$AF$13,($AF$13/12)*AH26,'Salary Info'!$C$13*AH26),'Salary Info'!$C$13*AH26),2)</f>
        <v>350</v>
      </c>
      <c r="AG26" s="56">
        <f>AF26/('Salary Info'!$C$9/12)</f>
        <v>2.0999999999999998E-2</v>
      </c>
      <c r="AH26" s="263">
        <v>0.02</v>
      </c>
      <c r="AI26" s="82">
        <f>ROUND(IF($AI$13&lt;&gt;"",IF('Salary Info'!$C$12&gt;$AI$13,($AI$13/12)*AK26,'Salary Info'!$C$13*AK26),'Salary Info'!$C$13*AK26),2)</f>
        <v>875</v>
      </c>
      <c r="AJ26" s="56">
        <f>AI26/('Salary Info'!$C$9/12)</f>
        <v>5.2499999999999998E-2</v>
      </c>
      <c r="AK26" s="263">
        <v>0.05</v>
      </c>
      <c r="AL26" s="82">
        <f>ROUND(IF($AL$13&lt;&gt;"",IF('Salary Info'!$C$12&gt;$AL$13,($AL$13/12)*AN26,'Salary Info'!$C$13*AN26),'Salary Info'!$C$13*AN26),2)</f>
        <v>2800</v>
      </c>
      <c r="AM26" s="56">
        <f>AL26/('Salary Info'!$C$9/12)</f>
        <v>0.16799999999999998</v>
      </c>
      <c r="AN26" s="263">
        <v>0.16</v>
      </c>
      <c r="AO26" s="82">
        <f>AP26*('Salary Info'!$C$9/12)</f>
        <v>0</v>
      </c>
      <c r="AP26" s="261">
        <v>0</v>
      </c>
      <c r="AQ26" s="265">
        <f>AO26/'Salary Info'!$C$13</f>
        <v>0</v>
      </c>
      <c r="AR26" s="268"/>
      <c r="AS26" s="82">
        <f t="shared" si="8"/>
        <v>13380.5</v>
      </c>
      <c r="AT26" s="269">
        <f t="shared" si="9"/>
        <v>0.8</v>
      </c>
      <c r="AU26" s="268"/>
      <c r="AV26" s="82">
        <f>'Salary Info'!$C$10/12</f>
        <v>416.66666666666669</v>
      </c>
      <c r="AW26" s="28"/>
      <c r="AX26" s="265">
        <f>AV26/'Salary Info'!$C$13</f>
        <v>2.3809523809523812E-2</v>
      </c>
      <c r="AY26" s="268"/>
      <c r="AZ26" s="82">
        <f>'Salary Info'!$C$11/12</f>
        <v>416.66666666666669</v>
      </c>
      <c r="BA26" s="28"/>
      <c r="BB26" s="265">
        <f>AZ26/'Salary Info'!$C$13</f>
        <v>2.3809523809523812E-2</v>
      </c>
      <c r="BC26" s="268"/>
      <c r="BD26" s="20">
        <f t="shared" si="0"/>
        <v>44316</v>
      </c>
      <c r="BE26" s="82">
        <f>ROUND(('Salary Info'!$C$13*AT26)-AS26,2)</f>
        <v>619.5</v>
      </c>
      <c r="BF26" s="56">
        <f>BE26/('Salary Info'!$C$9/12)</f>
        <v>3.7169999999999995E-2</v>
      </c>
      <c r="BG26" s="265"/>
      <c r="BH26" s="82">
        <f>ROUND('Salary Info'!$C$13-AS26-AV26-AZ26-BE26,2)</f>
        <v>2666.67</v>
      </c>
      <c r="BI26" s="56">
        <f>BH26/('Salary Info'!$C$9/12)</f>
        <v>0.16000019999999998</v>
      </c>
      <c r="BJ26" s="265">
        <f>BH26/'Salary Info'!$C$13</f>
        <v>0.15238114285714285</v>
      </c>
      <c r="BK26" s="317">
        <f t="shared" si="10"/>
        <v>0.20000019047619047</v>
      </c>
      <c r="BL26" s="259">
        <f t="shared" si="11"/>
        <v>17500.003333333334</v>
      </c>
      <c r="BM26" s="271">
        <f t="shared" si="12"/>
        <v>1.0000001904761906</v>
      </c>
      <c r="BN26" s="272">
        <f>ROUND(SUM(AS26,BE26,BH26,AV26,AZ26)-'Salary Info'!$C$13,0)</f>
        <v>0</v>
      </c>
      <c r="BP26" s="272">
        <f t="shared" si="13"/>
        <v>16666.669999999998</v>
      </c>
      <c r="BQ26" s="273">
        <f>ROUND(('Salary Info'!$C$9/12)-'SALARY GRID'!BP26,1)</f>
        <v>0</v>
      </c>
      <c r="BR26" s="274">
        <f t="shared" si="14"/>
        <v>1.0000001999999999</v>
      </c>
    </row>
    <row r="27" spans="1:244" s="292" customFormat="1" ht="15.95" customHeight="1" x14ac:dyDescent="0.2">
      <c r="A27" s="20">
        <v>44347</v>
      </c>
      <c r="B27" s="82">
        <f>ROUND(IF($B$13&lt;&gt;"",IF('Salary Info'!$C$12&gt;$B$13,($B$13/12)*D27,'Salary Info'!$C$13*D27),'Salary Info'!$C$13*D27),2)</f>
        <v>1602.5</v>
      </c>
      <c r="C27" s="56">
        <f>B27/('Salary Info'!$C$9/12)</f>
        <v>9.6149999999999999E-2</v>
      </c>
      <c r="D27" s="263">
        <v>0.1</v>
      </c>
      <c r="E27" s="85">
        <f>ROUND(IF($E$13&lt;&gt;"",IF('Salary Info'!$C$12&gt;$E$13,($E$13/12)*G27,'Salary Info'!$C$13*G27),'Salary Info'!$C$13*G27),2)</f>
        <v>2403.75</v>
      </c>
      <c r="F27" s="56">
        <f>E27/('Salary Info'!$C$9/12)</f>
        <v>0.14422499999999999</v>
      </c>
      <c r="G27" s="264">
        <v>0.15</v>
      </c>
      <c r="H27" s="85"/>
      <c r="I27" s="56"/>
      <c r="J27" s="265"/>
      <c r="K27" s="85">
        <f>ROUND(IF($K$13&lt;&gt;"",IF('Salary Info'!$C$12&gt;$K$13,($K$13/12)*M27,'Salary Info'!$C$13*M27),'Salary Info'!$C$13*M27),2)</f>
        <v>1602.5</v>
      </c>
      <c r="L27" s="56">
        <f>K27/('Salary Info'!$C$9/12)</f>
        <v>9.6149999999999999E-2</v>
      </c>
      <c r="M27" s="264">
        <v>0.1</v>
      </c>
      <c r="N27" s="85"/>
      <c r="O27" s="28"/>
      <c r="P27" s="265"/>
      <c r="Q27" s="82">
        <f>ROUND(IF($Q$13&lt;&gt;"",IF('Salary Info'!$C$12&gt;$Q$13,($Q$13/12)*S27,'Salary Info'!$C$13*S27),'Salary Info'!$C$13*S27),2)</f>
        <v>801.25</v>
      </c>
      <c r="R27" s="56">
        <f>Q27/('Salary Info'!$C$9/12)</f>
        <v>4.8075E-2</v>
      </c>
      <c r="S27" s="291">
        <v>0.05</v>
      </c>
      <c r="T27" s="82">
        <f>ROUND(IF($T$13&lt;&gt;"",IF('Salary Info'!$C$12&gt;$T$13,($T$13/12)*V27,'Salary Info'!$C$13*V27),'Salary Info'!$C$13*V27),2)</f>
        <v>875</v>
      </c>
      <c r="U27" s="56">
        <f>T27/('Salary Info'!$C$9/12)</f>
        <v>5.2499999999999998E-2</v>
      </c>
      <c r="V27" s="266">
        <v>0.05</v>
      </c>
      <c r="W27" s="82">
        <f>ROUND(IF($W$13&lt;&gt;"",IF('Salary Info'!$C$12&gt;$W$13,($W$13/12)*Y27,'Salary Info'!$C$13*Y27),'Salary Info'!$C$13*Y27),2)</f>
        <v>875</v>
      </c>
      <c r="X27" s="56">
        <f>W27/('Salary Info'!$C$9/12)</f>
        <v>5.2499999999999998E-2</v>
      </c>
      <c r="Y27" s="267">
        <v>0.05</v>
      </c>
      <c r="Z27" s="85">
        <f>ROUND(IF($Z$13&lt;&gt;"",IF('Salary Info'!$C$12&gt;$Z$13,($Z$13/12)*AB27,'Salary Info'!$C$13*AB27),'Salary Info'!$C$13*AB27),2)</f>
        <v>875</v>
      </c>
      <c r="AA27" s="56">
        <f>Z27/('Salary Info'!$C$9/12)</f>
        <v>5.2499999999999998E-2</v>
      </c>
      <c r="AB27" s="263">
        <v>0.05</v>
      </c>
      <c r="AC27" s="82">
        <f>ROUND(IF($AC$13&lt;&gt;"",IF('Salary Info'!$C$12&gt;$AC$13,($AC$13/12)*AE27,'Salary Info'!$C$13*AE27),'Salary Info'!$C$13*AE27),2)</f>
        <v>320.5</v>
      </c>
      <c r="AD27" s="56">
        <f>AC27/('Salary Info'!$C$9/12)</f>
        <v>1.9229999999999997E-2</v>
      </c>
      <c r="AE27" s="263">
        <v>0.02</v>
      </c>
      <c r="AF27" s="82">
        <f>ROUND(IF($AF$13&lt;&gt;"",IF('Salary Info'!$C$12&gt;$AF$13,($AF$13/12)*AH27,'Salary Info'!$C$13*AH27),'Salary Info'!$C$13*AH27),2)</f>
        <v>350</v>
      </c>
      <c r="AG27" s="56">
        <f>AF27/('Salary Info'!$C$9/12)</f>
        <v>2.0999999999999998E-2</v>
      </c>
      <c r="AH27" s="263">
        <v>0.02</v>
      </c>
      <c r="AI27" s="82">
        <f>ROUND(IF($AI$13&lt;&gt;"",IF('Salary Info'!$C$12&gt;$AI$13,($AI$13/12)*AK27,'Salary Info'!$C$13*AK27),'Salary Info'!$C$13*AK27),2)</f>
        <v>875</v>
      </c>
      <c r="AJ27" s="56">
        <f>AI27/('Salary Info'!$C$9/12)</f>
        <v>5.2499999999999998E-2</v>
      </c>
      <c r="AK27" s="263">
        <v>0.05</v>
      </c>
      <c r="AL27" s="82">
        <f>ROUND(IF($AL$13&lt;&gt;"",IF('Salary Info'!$C$12&gt;$AL$13,($AL$13/12)*AN27,'Salary Info'!$C$13*AN27),'Salary Info'!$C$13*AN27),2)</f>
        <v>2800</v>
      </c>
      <c r="AM27" s="56">
        <f>AL27/('Salary Info'!$C$9/12)</f>
        <v>0.16799999999999998</v>
      </c>
      <c r="AN27" s="263">
        <v>0.16</v>
      </c>
      <c r="AO27" s="82">
        <f>AP27*('Salary Info'!$C$9/12)</f>
        <v>0</v>
      </c>
      <c r="AP27" s="261">
        <v>0</v>
      </c>
      <c r="AQ27" s="265">
        <f>AO27/'Salary Info'!$C$13</f>
        <v>0</v>
      </c>
      <c r="AR27" s="268"/>
      <c r="AS27" s="82">
        <f t="shared" si="8"/>
        <v>13380.5</v>
      </c>
      <c r="AT27" s="269">
        <f t="shared" si="9"/>
        <v>0.8</v>
      </c>
      <c r="AU27" s="268"/>
      <c r="AV27" s="82">
        <f>'Salary Info'!$C$10/12</f>
        <v>416.66666666666669</v>
      </c>
      <c r="AW27" s="28"/>
      <c r="AX27" s="265">
        <f>AV27/'Salary Info'!$C$13</f>
        <v>2.3809523809523812E-2</v>
      </c>
      <c r="AY27" s="268"/>
      <c r="AZ27" s="82">
        <f>'Salary Info'!$C$11/12</f>
        <v>416.66666666666669</v>
      </c>
      <c r="BA27" s="28"/>
      <c r="BB27" s="265">
        <f>AZ27/'Salary Info'!$C$13</f>
        <v>2.3809523809523812E-2</v>
      </c>
      <c r="BC27" s="268"/>
      <c r="BD27" s="20">
        <f t="shared" si="0"/>
        <v>44347</v>
      </c>
      <c r="BE27" s="82">
        <f>ROUND(('Salary Info'!$C$13*AT27)-AS27,2)</f>
        <v>619.5</v>
      </c>
      <c r="BF27" s="56">
        <f>BE27/('Salary Info'!$C$9/12)</f>
        <v>3.7169999999999995E-2</v>
      </c>
      <c r="BG27" s="265"/>
      <c r="BH27" s="82">
        <f>ROUND('Salary Info'!$C$13-AS27-AV27-AZ27-BE27,2)</f>
        <v>2666.67</v>
      </c>
      <c r="BI27" s="56">
        <f>BH27/('Salary Info'!$C$9/12)</f>
        <v>0.16000019999999998</v>
      </c>
      <c r="BJ27" s="265">
        <f>BH27/'Salary Info'!$C$13</f>
        <v>0.15238114285714285</v>
      </c>
      <c r="BK27" s="317">
        <f t="shared" si="10"/>
        <v>0.20000019047619047</v>
      </c>
      <c r="BL27" s="259">
        <f t="shared" si="11"/>
        <v>17500.003333333334</v>
      </c>
      <c r="BM27" s="271">
        <f t="shared" si="12"/>
        <v>1.0000001904761906</v>
      </c>
      <c r="BN27" s="272">
        <f>ROUND(SUM(AS27,BE27,BH27,AV27,AZ27)-'Salary Info'!$C$13,0)</f>
        <v>0</v>
      </c>
      <c r="BP27" s="272">
        <f t="shared" si="13"/>
        <v>16666.669999999998</v>
      </c>
      <c r="BQ27" s="273">
        <f>ROUND(('Salary Info'!$C$9/12)-'SALARY GRID'!BP27,1)</f>
        <v>0</v>
      </c>
      <c r="BR27" s="274">
        <f t="shared" si="14"/>
        <v>1.0000001999999999</v>
      </c>
    </row>
    <row r="28" spans="1:244" s="292" customFormat="1" ht="15.95" customHeight="1" x14ac:dyDescent="0.2">
      <c r="A28" s="22">
        <v>44377</v>
      </c>
      <c r="B28" s="82">
        <f>ROUND(IF($B$13&lt;&gt;"",IF('Salary Info'!$C$12&gt;$B$13,($B$13/12)*D28,'Salary Info'!$C$13*D28),'Salary Info'!$C$13*D28),2)</f>
        <v>1602.5</v>
      </c>
      <c r="C28" s="56">
        <f>B28/('Salary Info'!$C$9/12)</f>
        <v>9.6149999999999999E-2</v>
      </c>
      <c r="D28" s="291">
        <v>0.1</v>
      </c>
      <c r="E28" s="85">
        <f>ROUND(IF($E$13&lt;&gt;"",IF('Salary Info'!$C$12&gt;$E$13,($E$13/12)*G28,'Salary Info'!$C$13*G28),'Salary Info'!$C$13*G28),2)</f>
        <v>2403.75</v>
      </c>
      <c r="F28" s="56">
        <f>E28/('Salary Info'!$C$9/12)</f>
        <v>0.14422499999999999</v>
      </c>
      <c r="G28" s="264">
        <v>0.15</v>
      </c>
      <c r="H28" s="85"/>
      <c r="I28" s="56"/>
      <c r="J28" s="265"/>
      <c r="K28" s="85">
        <f>ROUND(IF($K$13&lt;&gt;"",IF('Salary Info'!$C$12&gt;$K$13,($K$13/12)*M28,'Salary Info'!$C$13*M28),'Salary Info'!$C$13*M28),2)</f>
        <v>1602.5</v>
      </c>
      <c r="L28" s="56">
        <f>K28/('Salary Info'!$C$9/12)</f>
        <v>9.6149999999999999E-2</v>
      </c>
      <c r="M28" s="264">
        <v>0.1</v>
      </c>
      <c r="N28" s="85"/>
      <c r="O28" s="28"/>
      <c r="P28" s="265"/>
      <c r="Q28" s="82">
        <f>ROUND(IF($Q$13&lt;&gt;"",IF('Salary Info'!$C$12&gt;$Q$13,($Q$13/12)*S28,'Salary Info'!$C$13*S28),'Salary Info'!$C$13*S28),2)</f>
        <v>801.25</v>
      </c>
      <c r="R28" s="56">
        <f>Q28/('Salary Info'!$C$9/12)</f>
        <v>4.8075E-2</v>
      </c>
      <c r="S28" s="291">
        <v>0.05</v>
      </c>
      <c r="T28" s="82">
        <f>ROUND(IF($T$13&lt;&gt;"",IF('Salary Info'!$C$12&gt;$T$13,($T$13/12)*V28,'Salary Info'!$C$13*V28),'Salary Info'!$C$13*V28),2)</f>
        <v>875</v>
      </c>
      <c r="U28" s="56">
        <f>T28/('Salary Info'!$C$9/12)</f>
        <v>5.2499999999999998E-2</v>
      </c>
      <c r="V28" s="266">
        <v>0.05</v>
      </c>
      <c r="W28" s="82">
        <f>ROUND(IF($W$13&lt;&gt;"",IF('Salary Info'!$C$12&gt;$W$13,($W$13/12)*Y28,'Salary Info'!$C$13*Y28),'Salary Info'!$C$13*Y28),2)</f>
        <v>875</v>
      </c>
      <c r="X28" s="56">
        <f>W28/('Salary Info'!$C$9/12)</f>
        <v>5.2499999999999998E-2</v>
      </c>
      <c r="Y28" s="267">
        <v>0.05</v>
      </c>
      <c r="Z28" s="85">
        <f>ROUND(IF($Z$13&lt;&gt;"",IF('Salary Info'!$C$12&gt;$Z$13,($Z$13/12)*AB28,'Salary Info'!$C$13*AB28),'Salary Info'!$C$13*AB28),2)</f>
        <v>875</v>
      </c>
      <c r="AA28" s="56">
        <f>Z28/('Salary Info'!$C$9/12)</f>
        <v>5.2499999999999998E-2</v>
      </c>
      <c r="AB28" s="263">
        <v>0.05</v>
      </c>
      <c r="AC28" s="82">
        <f>ROUND(IF($AC$13&lt;&gt;"",IF('Salary Info'!$C$12&gt;$AC$13,($AC$13/12)*AE28,'Salary Info'!$C$13*AE28),'Salary Info'!$C$13*AE28),2)</f>
        <v>320.5</v>
      </c>
      <c r="AD28" s="56">
        <f>AC28/('Salary Info'!$C$9/12)</f>
        <v>1.9229999999999997E-2</v>
      </c>
      <c r="AE28" s="263">
        <v>0.02</v>
      </c>
      <c r="AF28" s="82">
        <f>ROUND(IF($AF$13&lt;&gt;"",IF('Salary Info'!$C$12&gt;$AF$13,($AF$13/12)*AH28,'Salary Info'!$C$13*AH28),'Salary Info'!$C$13*AH28),2)</f>
        <v>350</v>
      </c>
      <c r="AG28" s="56">
        <f>AF28/('Salary Info'!$C$9/12)</f>
        <v>2.0999999999999998E-2</v>
      </c>
      <c r="AH28" s="263">
        <v>0.02</v>
      </c>
      <c r="AI28" s="82">
        <f>ROUND(IF($AI$13&lt;&gt;"",IF('Salary Info'!$C$12&gt;$AI$13,($AI$13/12)*AK28,'Salary Info'!$C$13*AK28),'Salary Info'!$C$13*AK28),2)</f>
        <v>875</v>
      </c>
      <c r="AJ28" s="56">
        <f>AI28/('Salary Info'!$C$9/12)</f>
        <v>5.2499999999999998E-2</v>
      </c>
      <c r="AK28" s="263">
        <v>0.05</v>
      </c>
      <c r="AL28" s="82">
        <f>ROUND(IF($AL$13&lt;&gt;"",IF('Salary Info'!$C$12&gt;$AL$13,($AL$13/12)*AN28,'Salary Info'!$C$13*AN28),'Salary Info'!$C$13*AN28),2)</f>
        <v>2800</v>
      </c>
      <c r="AM28" s="56">
        <f>AL28/('Salary Info'!$C$9/12)</f>
        <v>0.16799999999999998</v>
      </c>
      <c r="AN28" s="263">
        <v>0.16</v>
      </c>
      <c r="AO28" s="82">
        <f>AP28*('Salary Info'!$C$9/12)</f>
        <v>0</v>
      </c>
      <c r="AP28" s="261">
        <v>0</v>
      </c>
      <c r="AQ28" s="265">
        <f>AO28/'Salary Info'!$C$13</f>
        <v>0</v>
      </c>
      <c r="AR28" s="268"/>
      <c r="AS28" s="82">
        <f t="shared" si="8"/>
        <v>13380.5</v>
      </c>
      <c r="AT28" s="269">
        <f t="shared" si="9"/>
        <v>0.8</v>
      </c>
      <c r="AU28" s="268"/>
      <c r="AV28" s="82">
        <f>'Salary Info'!$C$10/12</f>
        <v>416.66666666666669</v>
      </c>
      <c r="AW28" s="28"/>
      <c r="AX28" s="265">
        <f>AV28/'Salary Info'!$C$13</f>
        <v>2.3809523809523812E-2</v>
      </c>
      <c r="AY28" s="268"/>
      <c r="AZ28" s="82">
        <f>'Salary Info'!$C$11/12</f>
        <v>416.66666666666669</v>
      </c>
      <c r="BA28" s="28"/>
      <c r="BB28" s="265">
        <f>AZ28/'Salary Info'!$C$13</f>
        <v>2.3809523809523812E-2</v>
      </c>
      <c r="BC28" s="268"/>
      <c r="BD28" s="20">
        <f t="shared" si="0"/>
        <v>44377</v>
      </c>
      <c r="BE28" s="82">
        <f>ROUND(('Salary Info'!$C$13*AT28)-AS28,2)</f>
        <v>619.5</v>
      </c>
      <c r="BF28" s="56">
        <f>BE28/('Salary Info'!$C$9/12)</f>
        <v>3.7169999999999995E-2</v>
      </c>
      <c r="BG28" s="265"/>
      <c r="BH28" s="82">
        <f>ROUND('Salary Info'!$C$13-AS28-AV28-AZ28-BE28,2)</f>
        <v>2666.67</v>
      </c>
      <c r="BI28" s="56">
        <f>BH28/('Salary Info'!$C$9/12)</f>
        <v>0.16000019999999998</v>
      </c>
      <c r="BJ28" s="265">
        <f>BH28/'Salary Info'!$C$13</f>
        <v>0.15238114285714285</v>
      </c>
      <c r="BK28" s="317">
        <f t="shared" si="10"/>
        <v>0.20000019047619047</v>
      </c>
      <c r="BL28" s="259">
        <f t="shared" si="11"/>
        <v>17500.003333333334</v>
      </c>
      <c r="BM28" s="271">
        <f t="shared" si="12"/>
        <v>1.0000001904761906</v>
      </c>
      <c r="BN28" s="272">
        <f>ROUND(SUM(AS28,BE28,BH28,AV28,AZ28)-'Salary Info'!$C$13,0)</f>
        <v>0</v>
      </c>
      <c r="BP28" s="272">
        <f t="shared" si="13"/>
        <v>16666.669999999998</v>
      </c>
      <c r="BQ28" s="273">
        <f>ROUND(('Salary Info'!$C$9/12)-'SALARY GRID'!BP28,1)</f>
        <v>0</v>
      </c>
      <c r="BR28" s="274">
        <f t="shared" si="14"/>
        <v>1.0000001999999999</v>
      </c>
    </row>
    <row r="29" spans="1:244" s="297" customFormat="1" ht="15.95" customHeight="1" x14ac:dyDescent="0.25">
      <c r="A29" s="278" t="s">
        <v>48</v>
      </c>
      <c r="B29" s="279">
        <f>SUM(B23:B28)</f>
        <v>9615</v>
      </c>
      <c r="C29" s="280"/>
      <c r="D29" s="281">
        <f>SUM(D23:D28)/6</f>
        <v>9.9999999999999992E-2</v>
      </c>
      <c r="E29" s="293">
        <f>SUM(E23:E28)</f>
        <v>14422.5</v>
      </c>
      <c r="F29" s="280"/>
      <c r="G29" s="282">
        <f>SUM(G23:G28)/6</f>
        <v>0.15</v>
      </c>
      <c r="H29" s="283"/>
      <c r="I29" s="284"/>
      <c r="J29" s="281"/>
      <c r="K29" s="285">
        <f>SUM(K23:K28)</f>
        <v>9615</v>
      </c>
      <c r="L29" s="280"/>
      <c r="M29" s="282">
        <f>SUM(M23:M28)/6</f>
        <v>9.9999999999999992E-2</v>
      </c>
      <c r="N29" s="285"/>
      <c r="O29" s="280"/>
      <c r="P29" s="281"/>
      <c r="Q29" s="279">
        <f>SUM(Q23:Q28)</f>
        <v>4807.5</v>
      </c>
      <c r="R29" s="280"/>
      <c r="S29" s="281">
        <f>SUM(S23:S28)/6</f>
        <v>4.9999999999999996E-2</v>
      </c>
      <c r="T29" s="279">
        <f>SUM(T23:T28)</f>
        <v>5250</v>
      </c>
      <c r="U29" s="280"/>
      <c r="V29" s="286">
        <f>SUM(V23:V28)/6</f>
        <v>4.9999999999999996E-2</v>
      </c>
      <c r="W29" s="279">
        <f>SUM(W23:W28)</f>
        <v>5250</v>
      </c>
      <c r="X29" s="285"/>
      <c r="Y29" s="286">
        <f>SUM(Y23:Y28)/6</f>
        <v>4.9999999999999996E-2</v>
      </c>
      <c r="Z29" s="285">
        <f>SUM(Z23:Z28)</f>
        <v>5250</v>
      </c>
      <c r="AA29" s="280"/>
      <c r="AB29" s="281">
        <f>SUM(AB23:AB28)/6</f>
        <v>4.9999999999999996E-2</v>
      </c>
      <c r="AC29" s="279">
        <f>SUM(AC23:AC28)</f>
        <v>1923</v>
      </c>
      <c r="AD29" s="280"/>
      <c r="AE29" s="281">
        <f>SUM(AE23:AE28)/6</f>
        <v>0.02</v>
      </c>
      <c r="AF29" s="279">
        <f>SUM(AF23:AF28)</f>
        <v>2100</v>
      </c>
      <c r="AG29" s="280"/>
      <c r="AH29" s="281">
        <f>SUM(AH23:AH28)/6</f>
        <v>0.02</v>
      </c>
      <c r="AI29" s="279">
        <f>SUM(AI23:AI28)</f>
        <v>5250</v>
      </c>
      <c r="AJ29" s="280"/>
      <c r="AK29" s="281">
        <f>SUM(AK23:AK28)/6</f>
        <v>4.9999999999999996E-2</v>
      </c>
      <c r="AL29" s="279">
        <f>SUM(AL23:AL28)</f>
        <v>16800</v>
      </c>
      <c r="AM29" s="280"/>
      <c r="AN29" s="281">
        <f>SUM(AN23:AN28)/6</f>
        <v>0.16</v>
      </c>
      <c r="AO29" s="285">
        <f>SUM(AO23:AO28)</f>
        <v>0</v>
      </c>
      <c r="AP29" s="280"/>
      <c r="AQ29" s="286">
        <f>SUM(AQ23:AQ28)/6</f>
        <v>0</v>
      </c>
      <c r="AR29" s="287"/>
      <c r="AS29" s="279">
        <f>SUM(AS23:AS28)</f>
        <v>80283</v>
      </c>
      <c r="AT29" s="286">
        <f>SUM(AT23:AT28)/6</f>
        <v>0.79999999999999993</v>
      </c>
      <c r="AU29" s="288"/>
      <c r="AV29" s="279">
        <f>SUM(AV23:AV28)</f>
        <v>2500</v>
      </c>
      <c r="AW29" s="280"/>
      <c r="AX29" s="281">
        <f>SUM(AX23:AX28)/6</f>
        <v>2.3809523809523812E-2</v>
      </c>
      <c r="AY29" s="288"/>
      <c r="AZ29" s="279">
        <f>SUM(AZ23:AZ28)</f>
        <v>2500</v>
      </c>
      <c r="BA29" s="280"/>
      <c r="BB29" s="281">
        <f>SUM(BB23:BB28)/6</f>
        <v>2.3809523809523812E-2</v>
      </c>
      <c r="BC29" s="287"/>
      <c r="BD29" s="278" t="str">
        <f t="shared" si="0"/>
        <v>FY21 SPRING TOTAL</v>
      </c>
      <c r="BE29" s="279">
        <f>SUM(BE23:BE28)</f>
        <v>3717</v>
      </c>
      <c r="BF29" s="280"/>
      <c r="BG29" s="281"/>
      <c r="BH29" s="279">
        <f>SUM(BH23:BH28)</f>
        <v>16000.02</v>
      </c>
      <c r="BI29" s="280"/>
      <c r="BJ29" s="281">
        <f>SUM(BJ23:BJ28)/6</f>
        <v>0.15238114285714285</v>
      </c>
      <c r="BK29" s="270"/>
      <c r="BL29" s="279">
        <f>SUM(BL23:BL28)</f>
        <v>105000.01999999999</v>
      </c>
      <c r="BM29" s="289">
        <f>SUM(BM23:BM28)/6</f>
        <v>1.0000001904761906</v>
      </c>
      <c r="BN29" s="288"/>
      <c r="BO29" s="288"/>
      <c r="BP29" s="294"/>
      <c r="BQ29" s="288"/>
      <c r="BR29" s="294"/>
      <c r="BS29" s="288"/>
      <c r="BT29" s="294"/>
      <c r="BU29" s="288"/>
      <c r="BV29" s="294"/>
      <c r="BW29" s="288"/>
      <c r="BX29" s="294"/>
      <c r="BY29" s="288"/>
      <c r="BZ29" s="294"/>
      <c r="CA29" s="288"/>
      <c r="CB29" s="294"/>
      <c r="CC29" s="288"/>
      <c r="CD29" s="294"/>
      <c r="CE29" s="288"/>
      <c r="CF29" s="294"/>
      <c r="CG29" s="295"/>
      <c r="CH29" s="296"/>
      <c r="CI29" s="294"/>
      <c r="CJ29" s="288"/>
      <c r="CK29" s="294"/>
      <c r="CL29" s="288"/>
      <c r="CM29" s="294"/>
      <c r="CN29" s="288"/>
      <c r="CO29" s="294"/>
      <c r="CP29" s="288"/>
      <c r="CQ29" s="294"/>
      <c r="CR29" s="288"/>
      <c r="CS29" s="294"/>
      <c r="CT29" s="288"/>
      <c r="CU29" s="294"/>
      <c r="CV29" s="288"/>
      <c r="CW29" s="294"/>
      <c r="CX29" s="288"/>
      <c r="CY29" s="294"/>
      <c r="CZ29" s="288"/>
      <c r="DA29" s="294"/>
      <c r="DB29" s="288"/>
      <c r="DC29" s="294"/>
      <c r="DD29" s="288"/>
      <c r="DE29" s="294"/>
      <c r="DF29" s="288"/>
      <c r="DG29" s="294"/>
      <c r="DH29" s="295"/>
      <c r="DI29" s="296"/>
      <c r="DJ29" s="294"/>
      <c r="DK29" s="288"/>
      <c r="DL29" s="294"/>
      <c r="DM29" s="288"/>
      <c r="DN29" s="294"/>
      <c r="DO29" s="288"/>
      <c r="DP29" s="294"/>
      <c r="DQ29" s="288"/>
      <c r="DR29" s="294"/>
      <c r="DS29" s="288"/>
      <c r="DT29" s="294"/>
      <c r="DU29" s="288"/>
      <c r="DV29" s="294"/>
      <c r="DW29" s="288"/>
      <c r="DX29" s="294"/>
      <c r="DY29" s="288"/>
      <c r="DZ29" s="294"/>
      <c r="EA29" s="288"/>
      <c r="EB29" s="294"/>
      <c r="EC29" s="288"/>
      <c r="ED29" s="294"/>
      <c r="EE29" s="288"/>
      <c r="EF29" s="294"/>
      <c r="EG29" s="288"/>
      <c r="EH29" s="294"/>
      <c r="EI29" s="295"/>
      <c r="EJ29" s="296"/>
      <c r="EK29" s="294"/>
      <c r="EL29" s="288"/>
      <c r="EM29" s="294"/>
      <c r="EN29" s="288"/>
      <c r="EO29" s="294"/>
      <c r="EP29" s="288"/>
      <c r="EQ29" s="294"/>
      <c r="ER29" s="288"/>
      <c r="ES29" s="294"/>
      <c r="ET29" s="288"/>
      <c r="EU29" s="294"/>
      <c r="EV29" s="288"/>
      <c r="EW29" s="294"/>
      <c r="EX29" s="288"/>
      <c r="EY29" s="294"/>
      <c r="EZ29" s="288"/>
      <c r="FA29" s="294"/>
      <c r="FB29" s="288"/>
      <c r="FC29" s="294"/>
      <c r="FD29" s="288"/>
      <c r="FE29" s="294"/>
      <c r="FF29" s="288"/>
      <c r="FG29" s="294"/>
      <c r="FH29" s="288"/>
      <c r="FI29" s="294"/>
      <c r="FJ29" s="295"/>
      <c r="FK29" s="296"/>
      <c r="FL29" s="294"/>
      <c r="FM29" s="288"/>
      <c r="FN29" s="294"/>
      <c r="FO29" s="288"/>
      <c r="FP29" s="294"/>
      <c r="FQ29" s="288"/>
      <c r="FR29" s="294"/>
      <c r="FS29" s="288"/>
      <c r="FT29" s="294"/>
      <c r="FU29" s="288"/>
      <c r="FV29" s="294"/>
      <c r="FW29" s="288"/>
      <c r="FX29" s="294"/>
      <c r="FY29" s="288"/>
      <c r="FZ29" s="294"/>
      <c r="GA29" s="288"/>
      <c r="GB29" s="294"/>
      <c r="GC29" s="288"/>
      <c r="GD29" s="294"/>
      <c r="GE29" s="288"/>
      <c r="GF29" s="294"/>
      <c r="GG29" s="288"/>
      <c r="GH29" s="294"/>
      <c r="GI29" s="288"/>
      <c r="GJ29" s="294"/>
      <c r="GK29" s="295"/>
      <c r="GL29" s="296"/>
      <c r="GM29" s="294"/>
      <c r="GN29" s="288"/>
      <c r="GO29" s="294"/>
      <c r="GP29" s="288"/>
      <c r="GQ29" s="294"/>
      <c r="GR29" s="288"/>
      <c r="GS29" s="294"/>
      <c r="GT29" s="288"/>
      <c r="GU29" s="294"/>
      <c r="GV29" s="288"/>
      <c r="GW29" s="294"/>
      <c r="GX29" s="288"/>
      <c r="GY29" s="294"/>
      <c r="GZ29" s="288"/>
      <c r="HA29" s="294"/>
      <c r="HB29" s="288"/>
      <c r="HC29" s="294"/>
      <c r="HD29" s="288"/>
      <c r="HE29" s="294"/>
      <c r="HF29" s="288"/>
      <c r="HG29" s="294"/>
      <c r="HH29" s="288"/>
      <c r="HI29" s="294"/>
      <c r="HJ29" s="288"/>
      <c r="HK29" s="294"/>
      <c r="HL29" s="295"/>
      <c r="HM29" s="296"/>
      <c r="HN29" s="294"/>
      <c r="HO29" s="288"/>
      <c r="HP29" s="294"/>
      <c r="HQ29" s="288"/>
      <c r="HR29" s="294"/>
      <c r="HS29" s="288"/>
      <c r="HT29" s="294"/>
      <c r="HU29" s="288"/>
      <c r="HV29" s="294"/>
      <c r="HW29" s="288"/>
      <c r="HX29" s="294"/>
      <c r="HY29" s="288"/>
      <c r="HZ29" s="294"/>
      <c r="IA29" s="288"/>
      <c r="IB29" s="294"/>
      <c r="IC29" s="288"/>
      <c r="ID29" s="294"/>
      <c r="IE29" s="288"/>
      <c r="IF29" s="294"/>
      <c r="IG29" s="288"/>
      <c r="IH29" s="294"/>
      <c r="II29" s="288"/>
      <c r="IJ29" s="294"/>
    </row>
    <row r="30" spans="1:244" s="297" customFormat="1" ht="15.95" customHeight="1" thickBot="1" x14ac:dyDescent="0.3">
      <c r="A30" s="298" t="s">
        <v>49</v>
      </c>
      <c r="B30" s="299">
        <f>+B22+B29</f>
        <v>19230</v>
      </c>
      <c r="C30" s="300"/>
      <c r="D30" s="301">
        <f>(D22+D29)/2</f>
        <v>9.9999999999999992E-2</v>
      </c>
      <c r="E30" s="302">
        <f>+E22+E29</f>
        <v>28845</v>
      </c>
      <c r="F30" s="300"/>
      <c r="G30" s="303">
        <f>(G22+G29)/2</f>
        <v>0.15</v>
      </c>
      <c r="H30" s="304"/>
      <c r="I30" s="305"/>
      <c r="J30" s="301"/>
      <c r="K30" s="302">
        <f>+K22+K29</f>
        <v>19230</v>
      </c>
      <c r="L30" s="300"/>
      <c r="M30" s="303">
        <f>(M22+M29)/2</f>
        <v>9.9999999999999992E-2</v>
      </c>
      <c r="N30" s="302"/>
      <c r="O30" s="300"/>
      <c r="P30" s="301"/>
      <c r="Q30" s="299">
        <f>+Q22+Q29</f>
        <v>9615</v>
      </c>
      <c r="R30" s="300"/>
      <c r="S30" s="301">
        <f>(S22+S29)/2</f>
        <v>4.9999999999999996E-2</v>
      </c>
      <c r="T30" s="299">
        <f>+T22+T29</f>
        <v>10500</v>
      </c>
      <c r="U30" s="300"/>
      <c r="V30" s="306">
        <f>(V22+V29)/2</f>
        <v>4.9999999999999996E-2</v>
      </c>
      <c r="W30" s="299">
        <f>+W22+W29</f>
        <v>10500</v>
      </c>
      <c r="X30" s="302"/>
      <c r="Y30" s="307">
        <f>(Y22+Y29)/2</f>
        <v>4.9999999999999996E-2</v>
      </c>
      <c r="Z30" s="302">
        <f>+Z22+Z29</f>
        <v>10500</v>
      </c>
      <c r="AA30" s="300"/>
      <c r="AB30" s="301">
        <f>(AB22+AB29)/2</f>
        <v>4.9999999999999996E-2</v>
      </c>
      <c r="AC30" s="302">
        <f>+AC22+AC29</f>
        <v>3846</v>
      </c>
      <c r="AD30" s="300"/>
      <c r="AE30" s="301">
        <f>(AE22+AE29)/2</f>
        <v>0.02</v>
      </c>
      <c r="AF30" s="302">
        <f>+AF22+AF29</f>
        <v>4200</v>
      </c>
      <c r="AG30" s="300"/>
      <c r="AH30" s="301">
        <f>(AH22+AH29)/2</f>
        <v>0.02</v>
      </c>
      <c r="AI30" s="302">
        <f>+AI22+AI29</f>
        <v>10500</v>
      </c>
      <c r="AJ30" s="300"/>
      <c r="AK30" s="301">
        <f>(AK22+AK29)/2</f>
        <v>4.9999999999999996E-2</v>
      </c>
      <c r="AL30" s="299">
        <f>+AL29+AL22</f>
        <v>33600</v>
      </c>
      <c r="AM30" s="300"/>
      <c r="AN30" s="301">
        <f>(AN22+AN29)/2</f>
        <v>0.16</v>
      </c>
      <c r="AO30" s="308">
        <f>+AO29+AO22</f>
        <v>0</v>
      </c>
      <c r="AP30" s="300"/>
      <c r="AQ30" s="307">
        <f>(AQ22+AQ29)/2</f>
        <v>0</v>
      </c>
      <c r="AR30" s="288"/>
      <c r="AS30" s="299">
        <f>+AS22+AS29</f>
        <v>160566</v>
      </c>
      <c r="AT30" s="307">
        <f>(AT22+AT29)/2</f>
        <v>0.79999999999999993</v>
      </c>
      <c r="AU30" s="288"/>
      <c r="AV30" s="299">
        <f>+AV29+AV22</f>
        <v>5000</v>
      </c>
      <c r="AW30" s="300"/>
      <c r="AX30" s="301">
        <f>(AX22+AX29)/2</f>
        <v>2.3809523809523812E-2</v>
      </c>
      <c r="AY30" s="288"/>
      <c r="AZ30" s="299">
        <f>+AZ22+AZ29</f>
        <v>5000</v>
      </c>
      <c r="BA30" s="300"/>
      <c r="BB30" s="301">
        <f>(BB22+BB29)/2</f>
        <v>2.3809523809523812E-2</v>
      </c>
      <c r="BC30" s="288"/>
      <c r="BD30" s="278" t="str">
        <f t="shared" si="0"/>
        <v>FY2021 TOTAL</v>
      </c>
      <c r="BE30" s="299">
        <f>+BE22+BE29</f>
        <v>7434</v>
      </c>
      <c r="BF30" s="300"/>
      <c r="BG30" s="301"/>
      <c r="BH30" s="299">
        <f>+BH22+BH29</f>
        <v>32000.04</v>
      </c>
      <c r="BI30" s="300"/>
      <c r="BJ30" s="301">
        <f>(BJ22+BJ29)/2</f>
        <v>0.15238114285714285</v>
      </c>
      <c r="BK30" s="270"/>
      <c r="BL30" s="299">
        <f>+BL22+BL29</f>
        <v>210000.03999999998</v>
      </c>
      <c r="BM30" s="309">
        <f>(BM22+BM29)/2</f>
        <v>1.0000001904761906</v>
      </c>
      <c r="BN30" s="288"/>
      <c r="BO30" s="288"/>
      <c r="BP30" s="294"/>
      <c r="BQ30" s="288"/>
      <c r="BR30" s="294"/>
      <c r="BS30" s="288"/>
      <c r="BT30" s="294"/>
      <c r="BU30" s="288"/>
      <c r="BV30" s="294"/>
      <c r="BW30" s="288"/>
      <c r="BX30" s="294"/>
      <c r="BY30" s="288"/>
      <c r="BZ30" s="294"/>
      <c r="CA30" s="288"/>
      <c r="CB30" s="294"/>
      <c r="CC30" s="288"/>
      <c r="CD30" s="294"/>
      <c r="CE30" s="288"/>
      <c r="CF30" s="294"/>
      <c r="CG30" s="295"/>
      <c r="CH30" s="296"/>
      <c r="CI30" s="294"/>
      <c r="CJ30" s="288"/>
      <c r="CK30" s="294"/>
      <c r="CL30" s="288"/>
      <c r="CM30" s="294"/>
      <c r="CN30" s="288"/>
      <c r="CO30" s="294"/>
      <c r="CP30" s="288"/>
      <c r="CQ30" s="294"/>
      <c r="CR30" s="288"/>
      <c r="CS30" s="294"/>
      <c r="CT30" s="288"/>
      <c r="CU30" s="294"/>
      <c r="CV30" s="288"/>
      <c r="CW30" s="294"/>
      <c r="CX30" s="288"/>
      <c r="CY30" s="294"/>
      <c r="CZ30" s="288"/>
      <c r="DA30" s="294"/>
      <c r="DB30" s="288"/>
      <c r="DC30" s="294"/>
      <c r="DD30" s="288"/>
      <c r="DE30" s="294"/>
      <c r="DF30" s="288"/>
      <c r="DG30" s="294"/>
      <c r="DH30" s="295"/>
      <c r="DI30" s="296"/>
      <c r="DJ30" s="294"/>
      <c r="DK30" s="288"/>
      <c r="DL30" s="294"/>
      <c r="DM30" s="288"/>
      <c r="DN30" s="294"/>
      <c r="DO30" s="288"/>
      <c r="DP30" s="294"/>
      <c r="DQ30" s="288"/>
      <c r="DR30" s="294"/>
      <c r="DS30" s="288"/>
      <c r="DT30" s="294"/>
      <c r="DU30" s="288"/>
      <c r="DV30" s="294"/>
      <c r="DW30" s="288"/>
      <c r="DX30" s="294"/>
      <c r="DY30" s="288"/>
      <c r="DZ30" s="294"/>
      <c r="EA30" s="288"/>
      <c r="EB30" s="294"/>
      <c r="EC30" s="288"/>
      <c r="ED30" s="294"/>
      <c r="EE30" s="288"/>
      <c r="EF30" s="294"/>
      <c r="EG30" s="288"/>
      <c r="EH30" s="294"/>
      <c r="EI30" s="295"/>
      <c r="EJ30" s="296"/>
      <c r="EK30" s="294"/>
      <c r="EL30" s="288"/>
      <c r="EM30" s="294"/>
      <c r="EN30" s="288"/>
      <c r="EO30" s="294"/>
      <c r="EP30" s="288"/>
      <c r="EQ30" s="294"/>
      <c r="ER30" s="288"/>
      <c r="ES30" s="294"/>
      <c r="ET30" s="288"/>
      <c r="EU30" s="294"/>
      <c r="EV30" s="288"/>
      <c r="EW30" s="294"/>
      <c r="EX30" s="288"/>
      <c r="EY30" s="294"/>
      <c r="EZ30" s="288"/>
      <c r="FA30" s="294"/>
      <c r="FB30" s="288"/>
      <c r="FC30" s="294"/>
      <c r="FD30" s="288"/>
      <c r="FE30" s="294"/>
      <c r="FF30" s="288"/>
      <c r="FG30" s="294"/>
      <c r="FH30" s="288"/>
      <c r="FI30" s="294"/>
      <c r="FJ30" s="295"/>
      <c r="FK30" s="296"/>
      <c r="FL30" s="294"/>
      <c r="FM30" s="288"/>
      <c r="FN30" s="294"/>
      <c r="FO30" s="288"/>
      <c r="FP30" s="294"/>
      <c r="FQ30" s="288"/>
      <c r="FR30" s="294"/>
      <c r="FS30" s="288"/>
      <c r="FT30" s="294"/>
      <c r="FU30" s="288"/>
      <c r="FV30" s="294"/>
      <c r="FW30" s="288"/>
      <c r="FX30" s="294"/>
      <c r="FY30" s="288"/>
      <c r="FZ30" s="294"/>
      <c r="GA30" s="288"/>
      <c r="GB30" s="294"/>
      <c r="GC30" s="288"/>
      <c r="GD30" s="294"/>
      <c r="GE30" s="288"/>
      <c r="GF30" s="294"/>
      <c r="GG30" s="288"/>
      <c r="GH30" s="294"/>
      <c r="GI30" s="288"/>
      <c r="GJ30" s="294"/>
      <c r="GK30" s="295"/>
      <c r="GL30" s="296"/>
      <c r="GM30" s="294"/>
      <c r="GN30" s="288"/>
      <c r="GO30" s="294"/>
      <c r="GP30" s="288"/>
      <c r="GQ30" s="294"/>
      <c r="GR30" s="288"/>
      <c r="GS30" s="294"/>
      <c r="GT30" s="288"/>
      <c r="GU30" s="294"/>
      <c r="GV30" s="288"/>
      <c r="GW30" s="294"/>
      <c r="GX30" s="288"/>
      <c r="GY30" s="294"/>
      <c r="GZ30" s="288"/>
      <c r="HA30" s="294"/>
      <c r="HB30" s="288"/>
      <c r="HC30" s="294"/>
      <c r="HD30" s="288"/>
      <c r="HE30" s="294"/>
      <c r="HF30" s="288"/>
      <c r="HG30" s="294"/>
      <c r="HH30" s="288"/>
      <c r="HI30" s="294"/>
      <c r="HJ30" s="288"/>
      <c r="HK30" s="294"/>
      <c r="HL30" s="295"/>
      <c r="HM30" s="296"/>
      <c r="HN30" s="294"/>
      <c r="HO30" s="288"/>
      <c r="HP30" s="294"/>
      <c r="HQ30" s="288"/>
      <c r="HR30" s="294"/>
      <c r="HS30" s="288"/>
      <c r="HT30" s="294"/>
      <c r="HU30" s="288"/>
      <c r="HV30" s="294"/>
      <c r="HW30" s="288"/>
      <c r="HX30" s="294"/>
      <c r="HY30" s="288"/>
      <c r="HZ30" s="294"/>
      <c r="IA30" s="288"/>
      <c r="IB30" s="294"/>
      <c r="IC30" s="288"/>
      <c r="ID30" s="294"/>
      <c r="IE30" s="288"/>
      <c r="IF30" s="294"/>
      <c r="IG30" s="288"/>
      <c r="IH30" s="294"/>
      <c r="II30" s="288"/>
      <c r="IJ30" s="294"/>
    </row>
    <row r="31" spans="1:244" s="275" customFormat="1" ht="15.95" customHeight="1" x14ac:dyDescent="0.25">
      <c r="A31" s="41">
        <v>44408</v>
      </c>
      <c r="B31" s="82">
        <f>ROUND(IF($B$13&lt;&gt;"",IF('Salary Info'!$C$19&gt;$B$13,($B$13/12)*D31,'Salary Info'!$C$20*D31),'Salary Info'!$C$20*D31),2)</f>
        <v>1602.5</v>
      </c>
      <c r="C31" s="56">
        <f>B31/('Salary Info'!$C$16/12)</f>
        <v>6.4100000000000004E-2</v>
      </c>
      <c r="D31" s="291">
        <v>0.1</v>
      </c>
      <c r="E31" s="82"/>
      <c r="F31" s="56"/>
      <c r="G31" s="310"/>
      <c r="H31" s="88">
        <f>ROUND(IF($H$13&lt;&gt;"",IF('Salary Info'!$C$19&gt;$H$13,($H$13/12)*J31,'Salary Info'!$C$20*J31),'Salary Info'!$C$20*J31),2)</f>
        <v>2403.75</v>
      </c>
      <c r="I31" s="56">
        <f>H31/('Salary Info'!$C$16/12)</f>
        <v>9.6149999999999999E-2</v>
      </c>
      <c r="J31" s="291">
        <v>0.15</v>
      </c>
      <c r="K31" s="85"/>
      <c r="L31" s="28"/>
      <c r="M31" s="310"/>
      <c r="N31" s="85">
        <f>ROUND(IF($N$13&lt;&gt;"",IF('Salary Info'!$C$19&gt;$N$13,($N$13/12)*P31,'Salary Info'!$C$20*P31),'Salary Info'!$C$20*P31),2)</f>
        <v>1602.5</v>
      </c>
      <c r="O31" s="56">
        <f>N31/('Salary Info'!$C$16/12)</f>
        <v>6.4100000000000004E-2</v>
      </c>
      <c r="P31" s="291">
        <v>0.1</v>
      </c>
      <c r="Q31" s="82">
        <f>ROUND(IF($Q$13&lt;&gt;"",IF('Salary Info'!$C$19&gt;$Q$13,($Q$13/12)*S31,'Salary Info'!$C$20*S31),'Salary Info'!$C$20*S31),2)</f>
        <v>801.25</v>
      </c>
      <c r="R31" s="56">
        <f>Q31/('Salary Info'!$C$16/12)</f>
        <v>3.2050000000000002E-2</v>
      </c>
      <c r="S31" s="291">
        <v>0.05</v>
      </c>
      <c r="T31" s="82">
        <f>ROUND(IF($T$13&lt;&gt;"",IF('Salary Info'!$C$19&gt;$T$13,($T$13/12)*V31,'Salary Info'!$C$20*V31),'Salary Info'!$C$20*V31),2)</f>
        <v>1291.67</v>
      </c>
      <c r="U31" s="56">
        <f>T31/('Salary Info'!$C$16/12)</f>
        <v>5.1666800000000006E-2</v>
      </c>
      <c r="V31" s="291">
        <v>0.05</v>
      </c>
      <c r="W31" s="82">
        <f>ROUND(IF($W$13&lt;&gt;"",IF('Salary Info'!$C$19&gt;$W$13,($W$13/12)*Y31,'Salary Info'!$C$20*Y31),'Salary Info'!$C$20*Y31),2)</f>
        <v>1291.67</v>
      </c>
      <c r="X31" s="56">
        <f>W31/('Salary Info'!$C$16/12)</f>
        <v>5.1666800000000006E-2</v>
      </c>
      <c r="Y31" s="291">
        <v>0.05</v>
      </c>
      <c r="Z31" s="85">
        <f>ROUND(IF($Z$13&lt;&gt;"",IF('Salary Info'!$C$19&gt;$Z$13,($Z$13/12)*AB31,'Salary Info'!$C$20*AB31),'Salary Info'!$C$20*AB31),2)</f>
        <v>1291.67</v>
      </c>
      <c r="AA31" s="56">
        <f>Z31/('Salary Info'!$C$16/12)</f>
        <v>5.1666800000000006E-2</v>
      </c>
      <c r="AB31" s="291">
        <v>0.05</v>
      </c>
      <c r="AC31" s="82">
        <f>ROUND(IF($AC$13&lt;&gt;"",IF('Salary Info'!$C$19&gt;$AC$13,($AC$13/12)*AE31,'Salary Info'!$C$20*AE31),'Salary Info'!$C$20*AE31),2)</f>
        <v>320.5</v>
      </c>
      <c r="AD31" s="56">
        <f>AC31/('Salary Info'!$C$16/12)</f>
        <v>1.282E-2</v>
      </c>
      <c r="AE31" s="291">
        <v>0.02</v>
      </c>
      <c r="AF31" s="82">
        <f>ROUND(IF($AF$13&lt;&gt;"",IF('Salary Info'!$C$19&gt;$AF$13,($AF$13/12)*AH31,'Salary Info'!$C$20*AH31),'Salary Info'!$C$20*AH31),2)</f>
        <v>516.66999999999996</v>
      </c>
      <c r="AG31" s="56">
        <f>AF31/('Salary Info'!$C$16/12)</f>
        <v>2.0666799999999999E-2</v>
      </c>
      <c r="AH31" s="291">
        <v>0.02</v>
      </c>
      <c r="AI31" s="82">
        <f>ROUND(IF($AI$13&lt;&gt;"",IF('Salary Info'!$C$19&gt;$AI$13,($AI$13/12)*AK31,'Salary Info'!$C$20*AK31),'Salary Info'!$C$20*AK31),2)</f>
        <v>1291.67</v>
      </c>
      <c r="AJ31" s="56">
        <f>AI31/('Salary Info'!$C$16/12)</f>
        <v>5.1666800000000006E-2</v>
      </c>
      <c r="AK31" s="291">
        <v>0.05</v>
      </c>
      <c r="AL31" s="82">
        <f>ROUND(IF($AL$13&lt;&gt;"",IF('Salary Info'!$C$19&gt;$AL$13,($AL$13/12)*AN31,'Salary Info'!$C$20*AN31),'Salary Info'!$C$20*AN31),2)</f>
        <v>4133.33</v>
      </c>
      <c r="AM31" s="56">
        <f>AL31/('Salary Info'!$C$16/12)</f>
        <v>0.16533319999999999</v>
      </c>
      <c r="AN31" s="291">
        <v>0.16</v>
      </c>
      <c r="AO31" s="82">
        <f>AP31*('Salary Info'!$C$16/12)</f>
        <v>0</v>
      </c>
      <c r="AP31" s="261">
        <v>0</v>
      </c>
      <c r="AQ31" s="265">
        <f>AO31/'Salary Info'!$C$20</f>
        <v>0</v>
      </c>
      <c r="AR31" s="268"/>
      <c r="AS31" s="82">
        <f t="shared" ref="AS31:AS36" si="15">ROUND(SUMIF($B$15:$AR$15,"$",B31:AR31),2)</f>
        <v>16547.18</v>
      </c>
      <c r="AT31" s="269">
        <f t="shared" ref="AT31:AT36" si="16">SUMIF($B$15:$AR$15,"%",B31:AR31)</f>
        <v>0.8</v>
      </c>
      <c r="AU31" s="311"/>
      <c r="AV31" s="82">
        <f>'Salary Info'!$C$17/12</f>
        <v>416.66666666666669</v>
      </c>
      <c r="AW31" s="28"/>
      <c r="AX31" s="271">
        <f>AV31/'Salary Info'!$C$20</f>
        <v>1.6129034339230238E-2</v>
      </c>
      <c r="AY31" s="268"/>
      <c r="AZ31" s="82">
        <f>'Salary Info'!$C$18/12</f>
        <v>416.66666666666669</v>
      </c>
      <c r="BA31" s="56"/>
      <c r="BB31" s="271">
        <f>AZ31/'Salary Info'!$C$20</f>
        <v>1.6129034339230238E-2</v>
      </c>
      <c r="BC31" s="268"/>
      <c r="BD31" s="20">
        <f t="shared" si="0"/>
        <v>44408</v>
      </c>
      <c r="BE31" s="82">
        <f>ROUND(('Salary Info'!$C$20*AT31)-AS31,2)</f>
        <v>4119.4799999999996</v>
      </c>
      <c r="BF31" s="56">
        <f>BE31/('Salary Info'!$C$16/12)</f>
        <v>0.16477919999999999</v>
      </c>
      <c r="BG31" s="265"/>
      <c r="BH31" s="82">
        <f>ROUND('Salary Info'!$C$20-AS31-AV31-AZ31-BE31,2)</f>
        <v>4333.34</v>
      </c>
      <c r="BI31" s="56">
        <f>BH31/('Salary Info'!$C$16/12)</f>
        <v>0.1733336</v>
      </c>
      <c r="BJ31" s="265">
        <f>BH31/'Salary Info'!$C$20</f>
        <v>0.1677422151925439</v>
      </c>
      <c r="BK31" s="317">
        <f t="shared" ref="BK31:BK36" si="17">SUM(AX31,BB31,BJ31)</f>
        <v>0.20000028387100438</v>
      </c>
      <c r="BL31" s="259">
        <f t="shared" ref="BL31:BL36" si="18">SUM(AS31,AV31,AZ31,BE31,BH31)</f>
        <v>25833.333333333336</v>
      </c>
      <c r="BM31" s="271">
        <f t="shared" ref="BM31:BM36" si="19">SUM(AT31,AX31,BB31,BJ31)</f>
        <v>1.0000002838710043</v>
      </c>
      <c r="BN31" s="272">
        <f>ROUND(SUM(AS31,BE31,BH31,AV31,AZ31)-'Salary Info'!$C$20,0)</f>
        <v>0</v>
      </c>
      <c r="BO31" s="272"/>
      <c r="BP31" s="272">
        <f t="shared" ref="BP31:BP36" si="20">BH31+BE31+AS31</f>
        <v>25000</v>
      </c>
      <c r="BQ31" s="273">
        <f>ROUND(('Salary Info'!$C$16/12)-'SALARY GRID'!BP31,1)</f>
        <v>0</v>
      </c>
      <c r="BR31" s="274">
        <f t="shared" ref="BR31:BR36" si="21">SUM(BI31,BF31,SUMIF($B$15:$AR$15,"*0*",B31:AR31))</f>
        <v>1</v>
      </c>
    </row>
    <row r="32" spans="1:244" s="275" customFormat="1" ht="15.95" customHeight="1" x14ac:dyDescent="0.25">
      <c r="A32" s="41">
        <v>44439</v>
      </c>
      <c r="B32" s="82">
        <f>ROUND(IF($B$13&lt;&gt;"",IF('Salary Info'!$C$19&gt;$B$13,($B$13/12)*D32,'Salary Info'!$C$20*D32),'Salary Info'!$C$20*D32),2)</f>
        <v>1602.5</v>
      </c>
      <c r="C32" s="56">
        <f>B32/('Salary Info'!$C$16/12)</f>
        <v>6.4100000000000004E-2</v>
      </c>
      <c r="D32" s="291">
        <v>0.1</v>
      </c>
      <c r="E32" s="82"/>
      <c r="F32" s="56"/>
      <c r="G32" s="312"/>
      <c r="H32" s="88">
        <f>ROUND(IF($H$13&lt;&gt;"",IF('Salary Info'!$C$19&gt;$H$13,($H$13/12)*J32,'Salary Info'!$C$20*J32),'Salary Info'!$C$20*J32),2)</f>
        <v>2403.75</v>
      </c>
      <c r="I32" s="56">
        <f>H32/('Salary Info'!$C$16/12)</f>
        <v>9.6149999999999999E-2</v>
      </c>
      <c r="J32" s="291">
        <v>0.15</v>
      </c>
      <c r="K32" s="85"/>
      <c r="L32" s="28"/>
      <c r="M32" s="312"/>
      <c r="N32" s="85">
        <f>ROUND(IF($N$13&lt;&gt;"",IF('Salary Info'!$C$19&gt;$N$13,($N$13/12)*P32,'Salary Info'!$C$20*P32),'Salary Info'!$C$20*P32),2)</f>
        <v>1602.5</v>
      </c>
      <c r="O32" s="56">
        <f>N32/('Salary Info'!$C$16/12)</f>
        <v>6.4100000000000004E-2</v>
      </c>
      <c r="P32" s="291">
        <v>0.1</v>
      </c>
      <c r="Q32" s="82">
        <f>ROUND(IF($Q$13&lt;&gt;"",IF('Salary Info'!$C$19&gt;$Q$13,($Q$13/12)*S32,'Salary Info'!$C$20*S32),'Salary Info'!$C$20*S32),2)</f>
        <v>801.25</v>
      </c>
      <c r="R32" s="56">
        <f>Q32/('Salary Info'!$C$16/12)</f>
        <v>3.2050000000000002E-2</v>
      </c>
      <c r="S32" s="291">
        <v>0.05</v>
      </c>
      <c r="T32" s="82">
        <f>ROUND(IF($T$13&lt;&gt;"",IF('Salary Info'!$C$19&gt;$T$13,($T$13/12)*V32,'Salary Info'!$C$20*V32),'Salary Info'!$C$20*V32),2)</f>
        <v>1291.67</v>
      </c>
      <c r="U32" s="56">
        <f>T32/('Salary Info'!$C$16/12)</f>
        <v>5.1666800000000006E-2</v>
      </c>
      <c r="V32" s="291">
        <v>0.05</v>
      </c>
      <c r="W32" s="82">
        <f>ROUND(IF($W$13&lt;&gt;"",IF('Salary Info'!$C$19&gt;$W$13,($W$13/12)*Y32,'Salary Info'!$C$20*Y32),'Salary Info'!$C$20*Y32),2)</f>
        <v>1291.67</v>
      </c>
      <c r="X32" s="56">
        <f>W32/('Salary Info'!$C$16/12)</f>
        <v>5.1666800000000006E-2</v>
      </c>
      <c r="Y32" s="291">
        <v>0.05</v>
      </c>
      <c r="Z32" s="85">
        <f>ROUND(IF($Z$13&lt;&gt;"",IF('Salary Info'!$C$19&gt;$Z$13,($Z$13/12)*AB32,'Salary Info'!$C$20*AB32),'Salary Info'!$C$20*AB32),2)</f>
        <v>1291.67</v>
      </c>
      <c r="AA32" s="56">
        <f>Z32/('Salary Info'!$C$16/12)</f>
        <v>5.1666800000000006E-2</v>
      </c>
      <c r="AB32" s="291">
        <v>0.05</v>
      </c>
      <c r="AC32" s="82">
        <f>ROUND(IF($AC$13&lt;&gt;"",IF('Salary Info'!$C$19&gt;$AC$13,($AC$13/12)*AE32,'Salary Info'!$C$20*AE32),'Salary Info'!$C$20*AE32),2)</f>
        <v>320.5</v>
      </c>
      <c r="AD32" s="56">
        <f>AC32/('Salary Info'!$C$16/12)</f>
        <v>1.282E-2</v>
      </c>
      <c r="AE32" s="291">
        <v>0.02</v>
      </c>
      <c r="AF32" s="82">
        <f>ROUND(IF($AF$13&lt;&gt;"",IF('Salary Info'!$C$19&gt;$AF$13,($AF$13/12)*AH32,'Salary Info'!$C$20*AH32),'Salary Info'!$C$20*AH32),2)</f>
        <v>516.66999999999996</v>
      </c>
      <c r="AG32" s="56">
        <f>AF32/('Salary Info'!$C$16/12)</f>
        <v>2.0666799999999999E-2</v>
      </c>
      <c r="AH32" s="291">
        <v>0.02</v>
      </c>
      <c r="AI32" s="82">
        <f>ROUND(IF($AI$13&lt;&gt;"",IF('Salary Info'!$C$19&gt;$AI$13,($AI$13/12)*AK32,'Salary Info'!$C$20*AK32),'Salary Info'!$C$20*AK32),2)</f>
        <v>1291.67</v>
      </c>
      <c r="AJ32" s="56">
        <f>AI32/('Salary Info'!$C$16/12)</f>
        <v>5.1666800000000006E-2</v>
      </c>
      <c r="AK32" s="291">
        <v>0.05</v>
      </c>
      <c r="AL32" s="82">
        <f>ROUND(IF($AL$13&lt;&gt;"",IF('Salary Info'!$C$19&gt;$AL$13,($AL$13/12)*AN32,'Salary Info'!$C$20*AN32),'Salary Info'!$C$20*AN32),2)</f>
        <v>4133.33</v>
      </c>
      <c r="AM32" s="56">
        <f>AL32/('Salary Info'!$C$16/12)</f>
        <v>0.16533319999999999</v>
      </c>
      <c r="AN32" s="291">
        <v>0.16</v>
      </c>
      <c r="AO32" s="82">
        <f>AP32*('Salary Info'!$C$16/12)</f>
        <v>0</v>
      </c>
      <c r="AP32" s="261">
        <v>0</v>
      </c>
      <c r="AQ32" s="265">
        <f>AO32/'Salary Info'!$C$20</f>
        <v>0</v>
      </c>
      <c r="AR32" s="268"/>
      <c r="AS32" s="82">
        <f t="shared" si="15"/>
        <v>16547.18</v>
      </c>
      <c r="AT32" s="269">
        <f t="shared" si="16"/>
        <v>0.8</v>
      </c>
      <c r="AU32" s="311"/>
      <c r="AV32" s="82">
        <f>'Salary Info'!$C$17/12</f>
        <v>416.66666666666669</v>
      </c>
      <c r="AW32" s="28"/>
      <c r="AX32" s="271">
        <f>AV32/'Salary Info'!$C$20</f>
        <v>1.6129034339230238E-2</v>
      </c>
      <c r="AY32" s="268"/>
      <c r="AZ32" s="82">
        <f>'Salary Info'!$C$18/12</f>
        <v>416.66666666666669</v>
      </c>
      <c r="BA32" s="56"/>
      <c r="BB32" s="271">
        <f>AZ32/'Salary Info'!$C$20</f>
        <v>1.6129034339230238E-2</v>
      </c>
      <c r="BC32" s="268"/>
      <c r="BD32" s="20">
        <f t="shared" si="0"/>
        <v>44439</v>
      </c>
      <c r="BE32" s="82">
        <f>ROUND(('Salary Info'!$C$20*AT32)-AS32,2)</f>
        <v>4119.4799999999996</v>
      </c>
      <c r="BF32" s="56">
        <f>BE32/('Salary Info'!$C$16/12)</f>
        <v>0.16477919999999999</v>
      </c>
      <c r="BG32" s="265"/>
      <c r="BH32" s="82">
        <f>ROUND('Salary Info'!$C$20-AS32-AV32-AZ32-BE32,2)</f>
        <v>4333.34</v>
      </c>
      <c r="BI32" s="56">
        <f>BH32/('Salary Info'!$C$16/12)</f>
        <v>0.1733336</v>
      </c>
      <c r="BJ32" s="265">
        <f>BH32/'Salary Info'!$C$20</f>
        <v>0.1677422151925439</v>
      </c>
      <c r="BK32" s="317">
        <f t="shared" si="17"/>
        <v>0.20000028387100438</v>
      </c>
      <c r="BL32" s="259">
        <f t="shared" si="18"/>
        <v>25833.333333333336</v>
      </c>
      <c r="BM32" s="271">
        <f t="shared" si="19"/>
        <v>1.0000002838710043</v>
      </c>
      <c r="BN32" s="272">
        <f>ROUND(SUM(AS32,BE32,BH32,AV32,AZ32)-'Salary Info'!$C$20,0)</f>
        <v>0</v>
      </c>
      <c r="BP32" s="272">
        <f t="shared" si="20"/>
        <v>25000</v>
      </c>
      <c r="BQ32" s="273">
        <f>ROUND(('Salary Info'!$C$16/12)-'SALARY GRID'!BP32,1)</f>
        <v>0</v>
      </c>
      <c r="BR32" s="274">
        <f t="shared" si="21"/>
        <v>1</v>
      </c>
    </row>
    <row r="33" spans="1:244" s="275" customFormat="1" ht="15.95" customHeight="1" x14ac:dyDescent="0.25">
      <c r="A33" s="41">
        <v>44469</v>
      </c>
      <c r="B33" s="82">
        <f>ROUND(IF($B$13&lt;&gt;"",IF('Salary Info'!$C$19&gt;$B$13,($B$13/12)*D33,'Salary Info'!$C$20*D33),'Salary Info'!$C$20*D33),2)</f>
        <v>1602.5</v>
      </c>
      <c r="C33" s="56">
        <f>B33/('Salary Info'!$C$16/12)</f>
        <v>6.4100000000000004E-2</v>
      </c>
      <c r="D33" s="291">
        <v>0.1</v>
      </c>
      <c r="E33" s="82"/>
      <c r="F33" s="56"/>
      <c r="G33" s="312"/>
      <c r="H33" s="88">
        <f>ROUND(IF($H$13&lt;&gt;"",IF('Salary Info'!$C$19&gt;$H$13,($H$13/12)*J33,'Salary Info'!$C$20*J33),'Salary Info'!$C$20*J33),2)</f>
        <v>2403.75</v>
      </c>
      <c r="I33" s="56">
        <f>H33/('Salary Info'!$C$16/12)</f>
        <v>9.6149999999999999E-2</v>
      </c>
      <c r="J33" s="291">
        <v>0.15</v>
      </c>
      <c r="K33" s="85"/>
      <c r="L33" s="28"/>
      <c r="M33" s="312"/>
      <c r="N33" s="85">
        <f>ROUND(IF($N$13&lt;&gt;"",IF('Salary Info'!$C$19&gt;$N$13,($N$13/12)*P33,'Salary Info'!$C$20*P33),'Salary Info'!$C$20*P33),2)</f>
        <v>1602.5</v>
      </c>
      <c r="O33" s="56">
        <f>N33/('Salary Info'!$C$16/12)</f>
        <v>6.4100000000000004E-2</v>
      </c>
      <c r="P33" s="291">
        <v>0.1</v>
      </c>
      <c r="Q33" s="82">
        <f>ROUND(IF($Q$13&lt;&gt;"",IF('Salary Info'!$C$19&gt;$Q$13,($Q$13/12)*S33,'Salary Info'!$C$20*S33),'Salary Info'!$C$20*S33),2)</f>
        <v>801.25</v>
      </c>
      <c r="R33" s="56">
        <f>Q33/('Salary Info'!$C$16/12)</f>
        <v>3.2050000000000002E-2</v>
      </c>
      <c r="S33" s="291">
        <v>0.05</v>
      </c>
      <c r="T33" s="82">
        <f>ROUND(IF($T$13&lt;&gt;"",IF('Salary Info'!$C$19&gt;$T$13,($T$13/12)*V33,'Salary Info'!$C$20*V33),'Salary Info'!$C$20*V33),2)</f>
        <v>1291.67</v>
      </c>
      <c r="U33" s="56">
        <f>T33/('Salary Info'!$C$16/12)</f>
        <v>5.1666800000000006E-2</v>
      </c>
      <c r="V33" s="291">
        <v>0.05</v>
      </c>
      <c r="W33" s="82">
        <f>ROUND(IF($W$13&lt;&gt;"",IF('Salary Info'!$C$19&gt;$W$13,($W$13/12)*Y33,'Salary Info'!$C$20*Y33),'Salary Info'!$C$20*Y33),2)</f>
        <v>1291.67</v>
      </c>
      <c r="X33" s="56">
        <f>W33/('Salary Info'!$C$16/12)</f>
        <v>5.1666800000000006E-2</v>
      </c>
      <c r="Y33" s="291">
        <v>0.05</v>
      </c>
      <c r="Z33" s="85">
        <f>ROUND(IF($Z$13&lt;&gt;"",IF('Salary Info'!$C$19&gt;$Z$13,($Z$13/12)*AB33,'Salary Info'!$C$20*AB33),'Salary Info'!$C$20*AB33),2)</f>
        <v>1291.67</v>
      </c>
      <c r="AA33" s="56">
        <f>Z33/('Salary Info'!$C$16/12)</f>
        <v>5.1666800000000006E-2</v>
      </c>
      <c r="AB33" s="291">
        <v>0.05</v>
      </c>
      <c r="AC33" s="82">
        <f>ROUND(IF($AC$13&lt;&gt;"",IF('Salary Info'!$C$19&gt;$AC$13,($AC$13/12)*AE33,'Salary Info'!$C$20*AE33),'Salary Info'!$C$20*AE33),2)</f>
        <v>320.5</v>
      </c>
      <c r="AD33" s="56">
        <f>AC33/('Salary Info'!$C$16/12)</f>
        <v>1.282E-2</v>
      </c>
      <c r="AE33" s="291">
        <v>0.02</v>
      </c>
      <c r="AF33" s="82">
        <f>ROUND(IF($AF$13&lt;&gt;"",IF('Salary Info'!$C$19&gt;$AF$13,($AF$13/12)*AH33,'Salary Info'!$C$20*AH33),'Salary Info'!$C$20*AH33),2)</f>
        <v>516.66999999999996</v>
      </c>
      <c r="AG33" s="56">
        <f>AF33/('Salary Info'!$C$16/12)</f>
        <v>2.0666799999999999E-2</v>
      </c>
      <c r="AH33" s="291">
        <v>0.02</v>
      </c>
      <c r="AI33" s="82">
        <f>ROUND(IF($AI$13&lt;&gt;"",IF('Salary Info'!$C$19&gt;$AI$13,($AI$13/12)*AK33,'Salary Info'!$C$20*AK33),'Salary Info'!$C$20*AK33),2)</f>
        <v>1291.67</v>
      </c>
      <c r="AJ33" s="56">
        <f>AI33/('Salary Info'!$C$16/12)</f>
        <v>5.1666800000000006E-2</v>
      </c>
      <c r="AK33" s="291">
        <v>0.05</v>
      </c>
      <c r="AL33" s="82">
        <f>ROUND(IF($AL$13&lt;&gt;"",IF('Salary Info'!$C$19&gt;$AL$13,($AL$13/12)*AN33,'Salary Info'!$C$20*AN33),'Salary Info'!$C$20*AN33),2)</f>
        <v>4133.33</v>
      </c>
      <c r="AM33" s="56">
        <f>AL33/('Salary Info'!$C$16/12)</f>
        <v>0.16533319999999999</v>
      </c>
      <c r="AN33" s="291">
        <v>0.16</v>
      </c>
      <c r="AO33" s="82">
        <f>AP33*('Salary Info'!$C$16/12)</f>
        <v>0</v>
      </c>
      <c r="AP33" s="261">
        <v>0</v>
      </c>
      <c r="AQ33" s="265">
        <f>AO33/'Salary Info'!$C$20</f>
        <v>0</v>
      </c>
      <c r="AR33" s="268"/>
      <c r="AS33" s="82">
        <f t="shared" si="15"/>
        <v>16547.18</v>
      </c>
      <c r="AT33" s="269">
        <f t="shared" si="16"/>
        <v>0.8</v>
      </c>
      <c r="AU33" s="311"/>
      <c r="AV33" s="82">
        <f>'Salary Info'!$C$17/12</f>
        <v>416.66666666666669</v>
      </c>
      <c r="AW33" s="28"/>
      <c r="AX33" s="271">
        <f>AV33/'Salary Info'!$C$20</f>
        <v>1.6129034339230238E-2</v>
      </c>
      <c r="AY33" s="268"/>
      <c r="AZ33" s="82">
        <f>'Salary Info'!$C$18/12</f>
        <v>416.66666666666669</v>
      </c>
      <c r="BA33" s="56"/>
      <c r="BB33" s="271">
        <f>AZ33/'Salary Info'!$C$20</f>
        <v>1.6129034339230238E-2</v>
      </c>
      <c r="BC33" s="268"/>
      <c r="BD33" s="20">
        <f t="shared" si="0"/>
        <v>44469</v>
      </c>
      <c r="BE33" s="82">
        <f>ROUND(('Salary Info'!$C$20*AT33)-AS33,2)</f>
        <v>4119.4799999999996</v>
      </c>
      <c r="BF33" s="56">
        <f>BE33/('Salary Info'!$C$16/12)</f>
        <v>0.16477919999999999</v>
      </c>
      <c r="BG33" s="265"/>
      <c r="BH33" s="82">
        <f>ROUND('Salary Info'!$C$20-AS33-AV33-AZ33-BE33,2)</f>
        <v>4333.34</v>
      </c>
      <c r="BI33" s="56">
        <f>BH33/('Salary Info'!$C$16/12)</f>
        <v>0.1733336</v>
      </c>
      <c r="BJ33" s="265">
        <f>BH33/'Salary Info'!$C$20</f>
        <v>0.1677422151925439</v>
      </c>
      <c r="BK33" s="317">
        <f t="shared" si="17"/>
        <v>0.20000028387100438</v>
      </c>
      <c r="BL33" s="259">
        <f t="shared" si="18"/>
        <v>25833.333333333336</v>
      </c>
      <c r="BM33" s="271">
        <f t="shared" si="19"/>
        <v>1.0000002838710043</v>
      </c>
      <c r="BN33" s="272">
        <f>ROUND(SUM(AS33,BE33,BH33,AV33,AZ33)-'Salary Info'!$C$20,0)</f>
        <v>0</v>
      </c>
      <c r="BP33" s="272">
        <f t="shared" si="20"/>
        <v>25000</v>
      </c>
      <c r="BQ33" s="273">
        <f>ROUND(('Salary Info'!$C$16/12)-'SALARY GRID'!BP33,1)</f>
        <v>0</v>
      </c>
      <c r="BR33" s="274">
        <f t="shared" si="21"/>
        <v>1</v>
      </c>
    </row>
    <row r="34" spans="1:244" s="275" customFormat="1" ht="15.95" customHeight="1" x14ac:dyDescent="0.2">
      <c r="A34" s="41">
        <v>44500</v>
      </c>
      <c r="B34" s="82">
        <f>ROUND(IF($B$13&lt;&gt;"",IF('Salary Info'!$C$19&gt;$B$13,($B$13/12)*D34,'Salary Info'!$C$20*D34),'Salary Info'!$C$20*D34),2)</f>
        <v>1602.5</v>
      </c>
      <c r="C34" s="56">
        <f>B34/('Salary Info'!$C$16/12)</f>
        <v>6.4100000000000004E-2</v>
      </c>
      <c r="D34" s="291">
        <v>0.1</v>
      </c>
      <c r="E34" s="82"/>
      <c r="F34" s="56"/>
      <c r="G34" s="312"/>
      <c r="H34" s="88">
        <f>ROUND(IF($H$13&lt;&gt;"",IF('Salary Info'!$C$19&gt;$H$13,($H$13/12)*J34,'Salary Info'!$C$20*J34),'Salary Info'!$C$20*J34),2)</f>
        <v>2403.75</v>
      </c>
      <c r="I34" s="56">
        <f>H34/('Salary Info'!$C$16/12)</f>
        <v>9.6149999999999999E-2</v>
      </c>
      <c r="J34" s="291">
        <v>0.15</v>
      </c>
      <c r="K34" s="85"/>
      <c r="L34" s="28"/>
      <c r="M34" s="312"/>
      <c r="N34" s="85">
        <f>ROUND(IF($N$13&lt;&gt;"",IF('Salary Info'!$C$19&gt;$N$13,($N$13/12)*P34,'Salary Info'!$C$20*P34),'Salary Info'!$C$20*P34),2)</f>
        <v>1602.5</v>
      </c>
      <c r="O34" s="56">
        <f>N34/('Salary Info'!$C$16/12)</f>
        <v>6.4100000000000004E-2</v>
      </c>
      <c r="P34" s="291">
        <v>0.1</v>
      </c>
      <c r="Q34" s="82">
        <f>ROUND(IF($Q$13&lt;&gt;"",IF('Salary Info'!$C$19&gt;$Q$13,($Q$13/12)*S34,'Salary Info'!$C$20*S34),'Salary Info'!$C$20*S34),2)</f>
        <v>801.25</v>
      </c>
      <c r="R34" s="56">
        <f>Q34/('Salary Info'!$C$16/12)</f>
        <v>3.2050000000000002E-2</v>
      </c>
      <c r="S34" s="291">
        <v>0.05</v>
      </c>
      <c r="T34" s="82">
        <f>ROUND(IF($T$13&lt;&gt;"",IF('Salary Info'!$C$19&gt;$T$13,($T$13/12)*V34,'Salary Info'!$C$20*V34),'Salary Info'!$C$20*V34),2)</f>
        <v>1291.67</v>
      </c>
      <c r="U34" s="56">
        <f>T34/('Salary Info'!$C$16/12)</f>
        <v>5.1666800000000006E-2</v>
      </c>
      <c r="V34" s="291">
        <v>0.05</v>
      </c>
      <c r="W34" s="82">
        <f>ROUND(IF($W$13&lt;&gt;"",IF('Salary Info'!$C$19&gt;$W$13,($W$13/12)*Y34,'Salary Info'!$C$20*Y34),'Salary Info'!$C$20*Y34),2)</f>
        <v>1291.67</v>
      </c>
      <c r="X34" s="56">
        <f>W34/('Salary Info'!$C$16/12)</f>
        <v>5.1666800000000006E-2</v>
      </c>
      <c r="Y34" s="291">
        <v>0.05</v>
      </c>
      <c r="Z34" s="85">
        <f>ROUND(IF($Z$13&lt;&gt;"",IF('Salary Info'!$C$19&gt;$Z$13,($Z$13/12)*AB34,'Salary Info'!$C$20*AB34),'Salary Info'!$C$20*AB34),2)</f>
        <v>1291.67</v>
      </c>
      <c r="AA34" s="56">
        <f>Z34/('Salary Info'!$C$16/12)</f>
        <v>5.1666800000000006E-2</v>
      </c>
      <c r="AB34" s="291">
        <v>0.05</v>
      </c>
      <c r="AC34" s="82">
        <f>ROUND(IF($AC$13&lt;&gt;"",IF('Salary Info'!$C$19&gt;$AC$13,($AC$13/12)*AE34,'Salary Info'!$C$20*AE34),'Salary Info'!$C$20*AE34),2)</f>
        <v>320.5</v>
      </c>
      <c r="AD34" s="56">
        <f>AC34/('Salary Info'!$C$16/12)</f>
        <v>1.282E-2</v>
      </c>
      <c r="AE34" s="291">
        <v>0.02</v>
      </c>
      <c r="AF34" s="82">
        <f>ROUND(IF($AF$13&lt;&gt;"",IF('Salary Info'!$C$19&gt;$AF$13,($AF$13/12)*AH34,'Salary Info'!$C$20*AH34),'Salary Info'!$C$20*AH34),2)</f>
        <v>516.66999999999996</v>
      </c>
      <c r="AG34" s="56">
        <f>AF34/('Salary Info'!$C$16/12)</f>
        <v>2.0666799999999999E-2</v>
      </c>
      <c r="AH34" s="291">
        <v>0.02</v>
      </c>
      <c r="AI34" s="82">
        <f>ROUND(IF($AI$13&lt;&gt;"",IF('Salary Info'!$C$19&gt;$AI$13,($AI$13/12)*AK34,'Salary Info'!$C$20*AK34),'Salary Info'!$C$20*AK34),2)</f>
        <v>1291.67</v>
      </c>
      <c r="AJ34" s="56">
        <f>AI34/('Salary Info'!$C$16/12)</f>
        <v>5.1666800000000006E-2</v>
      </c>
      <c r="AK34" s="291">
        <v>0.05</v>
      </c>
      <c r="AL34" s="82">
        <f>ROUND(IF($AL$13&lt;&gt;"",IF('Salary Info'!$C$19&gt;$AL$13,($AL$13/12)*AN34,'Salary Info'!$C$20*AN34),'Salary Info'!$C$20*AN34),2)</f>
        <v>4133.33</v>
      </c>
      <c r="AM34" s="56">
        <f>AL34/('Salary Info'!$C$16/12)</f>
        <v>0.16533319999999999</v>
      </c>
      <c r="AN34" s="291">
        <v>0.16</v>
      </c>
      <c r="AO34" s="82">
        <f>AP34*('Salary Info'!$C$16/12)</f>
        <v>0</v>
      </c>
      <c r="AP34" s="261">
        <v>0</v>
      </c>
      <c r="AQ34" s="265">
        <f>AO34/'Salary Info'!$C$20</f>
        <v>0</v>
      </c>
      <c r="AR34" s="268"/>
      <c r="AS34" s="82">
        <f t="shared" si="15"/>
        <v>16547.18</v>
      </c>
      <c r="AT34" s="269">
        <f t="shared" si="16"/>
        <v>0.8</v>
      </c>
      <c r="AU34" s="268"/>
      <c r="AV34" s="82">
        <f>'Salary Info'!$C$17/12</f>
        <v>416.66666666666669</v>
      </c>
      <c r="AW34" s="28"/>
      <c r="AX34" s="271">
        <f>AV34/'Salary Info'!$C$20</f>
        <v>1.6129034339230238E-2</v>
      </c>
      <c r="AY34" s="268"/>
      <c r="AZ34" s="82">
        <f>'Salary Info'!$C$18/12</f>
        <v>416.66666666666669</v>
      </c>
      <c r="BA34" s="56"/>
      <c r="BB34" s="271">
        <f>AZ34/'Salary Info'!$C$20</f>
        <v>1.6129034339230238E-2</v>
      </c>
      <c r="BC34" s="268"/>
      <c r="BD34" s="20">
        <f t="shared" si="0"/>
        <v>44500</v>
      </c>
      <c r="BE34" s="82">
        <f>ROUND(('Salary Info'!$C$20*AT34)-AS34,2)</f>
        <v>4119.4799999999996</v>
      </c>
      <c r="BF34" s="56">
        <f>BE34/('Salary Info'!$C$16/12)</f>
        <v>0.16477919999999999</v>
      </c>
      <c r="BG34" s="265"/>
      <c r="BH34" s="82">
        <f>ROUND('Salary Info'!$C$20-AS34-AV34-AZ34-BE34,2)</f>
        <v>4333.34</v>
      </c>
      <c r="BI34" s="56">
        <f>BH34/('Salary Info'!$C$16/12)</f>
        <v>0.1733336</v>
      </c>
      <c r="BJ34" s="265">
        <f>BH34/'Salary Info'!$C$20</f>
        <v>0.1677422151925439</v>
      </c>
      <c r="BK34" s="317">
        <f t="shared" si="17"/>
        <v>0.20000028387100438</v>
      </c>
      <c r="BL34" s="259">
        <f t="shared" si="18"/>
        <v>25833.333333333336</v>
      </c>
      <c r="BM34" s="271">
        <f t="shared" si="19"/>
        <v>1.0000002838710043</v>
      </c>
      <c r="BN34" s="272">
        <f>ROUND(SUM(AS34,BE34,BH34,AV34,AZ34)-'Salary Info'!$C$20,0)</f>
        <v>0</v>
      </c>
      <c r="BP34" s="272">
        <f t="shared" si="20"/>
        <v>25000</v>
      </c>
      <c r="BQ34" s="273">
        <f>ROUND(('Salary Info'!$C$16/12)-'SALARY GRID'!BP34,1)</f>
        <v>0</v>
      </c>
      <c r="BR34" s="274">
        <f t="shared" si="21"/>
        <v>1</v>
      </c>
    </row>
    <row r="35" spans="1:244" s="275" customFormat="1" ht="15.95" customHeight="1" x14ac:dyDescent="0.2">
      <c r="A35" s="41">
        <v>44530</v>
      </c>
      <c r="B35" s="82">
        <f>ROUND(IF($B$13&lt;&gt;"",IF('Salary Info'!$C$19&gt;$B$13,($B$13/12)*D35,'Salary Info'!$C$20*D35),'Salary Info'!$C$20*D35),2)</f>
        <v>1602.5</v>
      </c>
      <c r="C35" s="56">
        <f>B35/('Salary Info'!$C$16/12)</f>
        <v>6.4100000000000004E-2</v>
      </c>
      <c r="D35" s="291">
        <v>0.1</v>
      </c>
      <c r="E35" s="82"/>
      <c r="F35" s="56"/>
      <c r="G35" s="312"/>
      <c r="H35" s="88">
        <f>ROUND(IF($H$13&lt;&gt;"",IF('Salary Info'!$C$19&gt;$H$13,($H$13/12)*J35,'Salary Info'!$C$20*J35),'Salary Info'!$C$20*J35),2)</f>
        <v>2403.75</v>
      </c>
      <c r="I35" s="56">
        <f>H35/('Salary Info'!$C$16/12)</f>
        <v>9.6149999999999999E-2</v>
      </c>
      <c r="J35" s="291">
        <v>0.15</v>
      </c>
      <c r="K35" s="85"/>
      <c r="L35" s="28"/>
      <c r="M35" s="312"/>
      <c r="N35" s="85">
        <f>ROUND(IF($N$13&lt;&gt;"",IF('Salary Info'!$C$19&gt;$N$13,($N$13/12)*P35,'Salary Info'!$C$20*P35),'Salary Info'!$C$20*P35),2)</f>
        <v>1602.5</v>
      </c>
      <c r="O35" s="56">
        <f>N35/('Salary Info'!$C$16/12)</f>
        <v>6.4100000000000004E-2</v>
      </c>
      <c r="P35" s="291">
        <v>0.1</v>
      </c>
      <c r="Q35" s="82">
        <f>ROUND(IF($Q$13&lt;&gt;"",IF('Salary Info'!$C$19&gt;$Q$13,($Q$13/12)*S35,'Salary Info'!$C$20*S35),'Salary Info'!$C$20*S35),2)</f>
        <v>801.25</v>
      </c>
      <c r="R35" s="56">
        <f>Q35/('Salary Info'!$C$16/12)</f>
        <v>3.2050000000000002E-2</v>
      </c>
      <c r="S35" s="291">
        <v>0.05</v>
      </c>
      <c r="T35" s="82">
        <f>ROUND(IF($T$13&lt;&gt;"",IF('Salary Info'!$C$19&gt;$T$13,($T$13/12)*V35,'Salary Info'!$C$20*V35),'Salary Info'!$C$20*V35),2)</f>
        <v>1291.67</v>
      </c>
      <c r="U35" s="56">
        <f>T35/('Salary Info'!$C$16/12)</f>
        <v>5.1666800000000006E-2</v>
      </c>
      <c r="V35" s="291">
        <v>0.05</v>
      </c>
      <c r="W35" s="82">
        <f>ROUND(IF($W$13&lt;&gt;"",IF('Salary Info'!$C$19&gt;$W$13,($W$13/12)*Y35,'Salary Info'!$C$20*Y35),'Salary Info'!$C$20*Y35),2)</f>
        <v>1291.67</v>
      </c>
      <c r="X35" s="56">
        <f>W35/('Salary Info'!$C$16/12)</f>
        <v>5.1666800000000006E-2</v>
      </c>
      <c r="Y35" s="291">
        <v>0.05</v>
      </c>
      <c r="Z35" s="85">
        <f>ROUND(IF($Z$13&lt;&gt;"",IF('Salary Info'!$C$19&gt;$Z$13,($Z$13/12)*AB35,'Salary Info'!$C$20*AB35),'Salary Info'!$C$20*AB35),2)</f>
        <v>1291.67</v>
      </c>
      <c r="AA35" s="56">
        <f>Z35/('Salary Info'!$C$16/12)</f>
        <v>5.1666800000000006E-2</v>
      </c>
      <c r="AB35" s="291">
        <v>0.05</v>
      </c>
      <c r="AC35" s="82">
        <f>ROUND(IF($AC$13&lt;&gt;"",IF('Salary Info'!$C$19&gt;$AC$13,($AC$13/12)*AE35,'Salary Info'!$C$20*AE35),'Salary Info'!$C$20*AE35),2)</f>
        <v>320.5</v>
      </c>
      <c r="AD35" s="56">
        <f>AC35/('Salary Info'!$C$16/12)</f>
        <v>1.282E-2</v>
      </c>
      <c r="AE35" s="291">
        <v>0.02</v>
      </c>
      <c r="AF35" s="82">
        <f>ROUND(IF($AF$13&lt;&gt;"",IF('Salary Info'!$C$19&gt;$AF$13,($AF$13/12)*AH35,'Salary Info'!$C$20*AH35),'Salary Info'!$C$20*AH35),2)</f>
        <v>516.66999999999996</v>
      </c>
      <c r="AG35" s="56">
        <f>AF35/('Salary Info'!$C$16/12)</f>
        <v>2.0666799999999999E-2</v>
      </c>
      <c r="AH35" s="291">
        <v>0.02</v>
      </c>
      <c r="AI35" s="82">
        <f>ROUND(IF($AI$13&lt;&gt;"",IF('Salary Info'!$C$19&gt;$AI$13,($AI$13/12)*AK35,'Salary Info'!$C$20*AK35),'Salary Info'!$C$20*AK35),2)</f>
        <v>1291.67</v>
      </c>
      <c r="AJ35" s="56">
        <f>AI35/('Salary Info'!$C$16/12)</f>
        <v>5.1666800000000006E-2</v>
      </c>
      <c r="AK35" s="291">
        <v>0.05</v>
      </c>
      <c r="AL35" s="82">
        <f>ROUND(IF($AL$13&lt;&gt;"",IF('Salary Info'!$C$19&gt;$AL$13,($AL$13/12)*AN35,'Salary Info'!$C$20*AN35),'Salary Info'!$C$20*AN35),2)</f>
        <v>4133.33</v>
      </c>
      <c r="AM35" s="56">
        <f>AL35/('Salary Info'!$C$16/12)</f>
        <v>0.16533319999999999</v>
      </c>
      <c r="AN35" s="291">
        <v>0.16</v>
      </c>
      <c r="AO35" s="82">
        <f>AP35*('Salary Info'!$C$16/12)</f>
        <v>0</v>
      </c>
      <c r="AP35" s="261">
        <v>0</v>
      </c>
      <c r="AQ35" s="265">
        <f>AO35/'Salary Info'!$C$20</f>
        <v>0</v>
      </c>
      <c r="AR35" s="268"/>
      <c r="AS35" s="82">
        <f t="shared" si="15"/>
        <v>16547.18</v>
      </c>
      <c r="AT35" s="269">
        <f t="shared" si="16"/>
        <v>0.8</v>
      </c>
      <c r="AU35" s="268"/>
      <c r="AV35" s="82">
        <f>'Salary Info'!$C$17/12</f>
        <v>416.66666666666669</v>
      </c>
      <c r="AW35" s="28"/>
      <c r="AX35" s="271">
        <f>AV35/'Salary Info'!$C$20</f>
        <v>1.6129034339230238E-2</v>
      </c>
      <c r="AY35" s="268"/>
      <c r="AZ35" s="82">
        <f>'Salary Info'!$C$18/12</f>
        <v>416.66666666666669</v>
      </c>
      <c r="BA35" s="56"/>
      <c r="BB35" s="271">
        <f>AZ35/'Salary Info'!$C$20</f>
        <v>1.6129034339230238E-2</v>
      </c>
      <c r="BC35" s="268"/>
      <c r="BD35" s="20">
        <f t="shared" si="0"/>
        <v>44530</v>
      </c>
      <c r="BE35" s="82">
        <f>ROUND(('Salary Info'!$C$20*AT35)-AS35,2)</f>
        <v>4119.4799999999996</v>
      </c>
      <c r="BF35" s="56">
        <f>BE35/('Salary Info'!$C$16/12)</f>
        <v>0.16477919999999999</v>
      </c>
      <c r="BG35" s="265"/>
      <c r="BH35" s="82">
        <f>ROUND('Salary Info'!$C$20-AS35-AV35-AZ35-BE35,2)</f>
        <v>4333.34</v>
      </c>
      <c r="BI35" s="56">
        <f>BH35/('Salary Info'!$C$16/12)</f>
        <v>0.1733336</v>
      </c>
      <c r="BJ35" s="265">
        <f>BH35/'Salary Info'!$C$20</f>
        <v>0.1677422151925439</v>
      </c>
      <c r="BK35" s="317">
        <f t="shared" si="17"/>
        <v>0.20000028387100438</v>
      </c>
      <c r="BL35" s="259">
        <f t="shared" si="18"/>
        <v>25833.333333333336</v>
      </c>
      <c r="BM35" s="271">
        <f t="shared" si="19"/>
        <v>1.0000002838710043</v>
      </c>
      <c r="BN35" s="272">
        <f>ROUND(SUM(AS35,BE35,BH35,AV35,AZ35)-'Salary Info'!$C$20,0)</f>
        <v>0</v>
      </c>
      <c r="BP35" s="272">
        <f t="shared" si="20"/>
        <v>25000</v>
      </c>
      <c r="BQ35" s="273">
        <f>ROUND(('Salary Info'!$C$16/12)-'SALARY GRID'!BP35,1)</f>
        <v>0</v>
      </c>
      <c r="BR35" s="274">
        <f t="shared" si="21"/>
        <v>1</v>
      </c>
    </row>
    <row r="36" spans="1:244" s="275" customFormat="1" ht="15.95" customHeight="1" x14ac:dyDescent="0.2">
      <c r="A36" s="41">
        <v>44561</v>
      </c>
      <c r="B36" s="82">
        <f>ROUND(IF($B$13&lt;&gt;"",IF('Salary Info'!$C$19&gt;$B$13,($B$13/12)*D36,'Salary Info'!$C$20*D36),'Salary Info'!$C$20*D36),2)</f>
        <v>1602.5</v>
      </c>
      <c r="C36" s="56">
        <f>B36/('Salary Info'!$C$16/12)</f>
        <v>6.4100000000000004E-2</v>
      </c>
      <c r="D36" s="291">
        <v>0.1</v>
      </c>
      <c r="E36" s="82"/>
      <c r="F36" s="56"/>
      <c r="G36" s="312"/>
      <c r="H36" s="88">
        <f>ROUND(IF($H$13&lt;&gt;"",IF('Salary Info'!$C$19&gt;$H$13,($H$13/12)*J36,'Salary Info'!$C$20*J36),'Salary Info'!$C$20*J36),2)</f>
        <v>2403.75</v>
      </c>
      <c r="I36" s="56">
        <f>H36/('Salary Info'!$C$16/12)</f>
        <v>9.6149999999999999E-2</v>
      </c>
      <c r="J36" s="291">
        <v>0.15</v>
      </c>
      <c r="K36" s="85"/>
      <c r="L36" s="28"/>
      <c r="M36" s="313"/>
      <c r="N36" s="85">
        <f>ROUND(IF($N$13&lt;&gt;"",IF('Salary Info'!$C$19&gt;$N$13,($N$13/12)*P36,'Salary Info'!$C$20*P36),'Salary Info'!$C$20*P36),2)</f>
        <v>1602.5</v>
      </c>
      <c r="O36" s="56">
        <f>N36/('Salary Info'!$C$16/12)</f>
        <v>6.4100000000000004E-2</v>
      </c>
      <c r="P36" s="291">
        <v>0.1</v>
      </c>
      <c r="Q36" s="82">
        <f>ROUND(IF($Q$13&lt;&gt;"",IF('Salary Info'!$C$19&gt;$Q$13,($Q$13/12)*S36,'Salary Info'!$C$20*S36),'Salary Info'!$C$20*S36),2)</f>
        <v>801.25</v>
      </c>
      <c r="R36" s="56">
        <f>Q36/('Salary Info'!$C$16/12)</f>
        <v>3.2050000000000002E-2</v>
      </c>
      <c r="S36" s="314">
        <v>0.05</v>
      </c>
      <c r="T36" s="82">
        <f>ROUND(IF($T$13&lt;&gt;"",IF('Salary Info'!$C$19&gt;$T$13,($T$13/12)*V36,'Salary Info'!$C$20*V36),'Salary Info'!$C$20*V36),2)</f>
        <v>1291.67</v>
      </c>
      <c r="U36" s="56">
        <f>T36/('Salary Info'!$C$16/12)</f>
        <v>5.1666800000000006E-2</v>
      </c>
      <c r="V36" s="291">
        <v>0.05</v>
      </c>
      <c r="W36" s="82">
        <f>ROUND(IF($W$13&lt;&gt;"",IF('Salary Info'!$C$19&gt;$W$13,($W$13/12)*Y36,'Salary Info'!$C$20*Y36),'Salary Info'!$C$20*Y36),2)</f>
        <v>1291.67</v>
      </c>
      <c r="X36" s="56">
        <f>W36/('Salary Info'!$C$16/12)</f>
        <v>5.1666800000000006E-2</v>
      </c>
      <c r="Y36" s="291">
        <v>0.05</v>
      </c>
      <c r="Z36" s="85">
        <f>ROUND(IF($Z$13&lt;&gt;"",IF('Salary Info'!$C$19&gt;$Z$13,($Z$13/12)*AB36,'Salary Info'!$C$20*AB36),'Salary Info'!$C$20*AB36),2)</f>
        <v>1291.67</v>
      </c>
      <c r="AA36" s="56">
        <f>Z36/('Salary Info'!$C$16/12)</f>
        <v>5.1666800000000006E-2</v>
      </c>
      <c r="AB36" s="314">
        <v>0.05</v>
      </c>
      <c r="AC36" s="82">
        <f>ROUND(IF($AC$13&lt;&gt;"",IF('Salary Info'!$C$19&gt;$AC$13,($AC$13/12)*AE36,'Salary Info'!$C$20*AE36),'Salary Info'!$C$20*AE36),2)</f>
        <v>320.5</v>
      </c>
      <c r="AD36" s="56">
        <f>AC36/('Salary Info'!$C$16/12)</f>
        <v>1.282E-2</v>
      </c>
      <c r="AE36" s="291">
        <v>0.02</v>
      </c>
      <c r="AF36" s="82">
        <f>ROUND(IF($AF$13&lt;&gt;"",IF('Salary Info'!$C$19&gt;$AF$13,($AF$13/12)*AH36,'Salary Info'!$C$20*AH36),'Salary Info'!$C$20*AH36),2)</f>
        <v>516.66999999999996</v>
      </c>
      <c r="AG36" s="56">
        <f>AF36/('Salary Info'!$C$16/12)</f>
        <v>2.0666799999999999E-2</v>
      </c>
      <c r="AH36" s="291">
        <v>0.02</v>
      </c>
      <c r="AI36" s="82">
        <f>ROUND(IF($AI$13&lt;&gt;"",IF('Salary Info'!$C$19&gt;$AI$13,($AI$13/12)*AK36,'Salary Info'!$C$20*AK36),'Salary Info'!$C$20*AK36),2)</f>
        <v>1291.67</v>
      </c>
      <c r="AJ36" s="56">
        <f>AI36/('Salary Info'!$C$16/12)</f>
        <v>5.1666800000000006E-2</v>
      </c>
      <c r="AK36" s="291">
        <v>0.05</v>
      </c>
      <c r="AL36" s="82">
        <f>ROUND(IF($AL$13&lt;&gt;"",IF('Salary Info'!$C$19&gt;$AL$13,($AL$13/12)*AN36,'Salary Info'!$C$20*AN36),'Salary Info'!$C$20*AN36),2)</f>
        <v>4133.33</v>
      </c>
      <c r="AM36" s="56">
        <f>AL36/('Salary Info'!$C$16/12)</f>
        <v>0.16533319999999999</v>
      </c>
      <c r="AN36" s="291">
        <v>0.16</v>
      </c>
      <c r="AO36" s="82">
        <f>AP36*('Salary Info'!$C$16/12)</f>
        <v>0</v>
      </c>
      <c r="AP36" s="261">
        <v>0</v>
      </c>
      <c r="AQ36" s="265">
        <f>AO36/'Salary Info'!$C$20</f>
        <v>0</v>
      </c>
      <c r="AR36" s="268"/>
      <c r="AS36" s="82">
        <f t="shared" si="15"/>
        <v>16547.18</v>
      </c>
      <c r="AT36" s="269">
        <f t="shared" si="16"/>
        <v>0.8</v>
      </c>
      <c r="AU36" s="268"/>
      <c r="AV36" s="82">
        <f>'Salary Info'!$C$17/12</f>
        <v>416.66666666666669</v>
      </c>
      <c r="AW36" s="28"/>
      <c r="AX36" s="271">
        <f>AV36/'Salary Info'!$C$20</f>
        <v>1.6129034339230238E-2</v>
      </c>
      <c r="AY36" s="268"/>
      <c r="AZ36" s="82">
        <f>'Salary Info'!$C$18/12</f>
        <v>416.66666666666669</v>
      </c>
      <c r="BA36" s="56"/>
      <c r="BB36" s="271">
        <f>AZ36/'Salary Info'!$C$20</f>
        <v>1.6129034339230238E-2</v>
      </c>
      <c r="BC36" s="268"/>
      <c r="BD36" s="20">
        <f t="shared" si="0"/>
        <v>44561</v>
      </c>
      <c r="BE36" s="82">
        <f>ROUND(('Salary Info'!$C$20*AT36)-AS36,2)</f>
        <v>4119.4799999999996</v>
      </c>
      <c r="BF36" s="56">
        <f>BE36/('Salary Info'!$C$16/12)</f>
        <v>0.16477919999999999</v>
      </c>
      <c r="BG36" s="265"/>
      <c r="BH36" s="82">
        <f>ROUND('Salary Info'!$C$20-AS36-AV36-AZ36-BE36,2)</f>
        <v>4333.34</v>
      </c>
      <c r="BI36" s="56">
        <f>BH36/('Salary Info'!$C$16/12)</f>
        <v>0.1733336</v>
      </c>
      <c r="BJ36" s="265">
        <f>BH36/'Salary Info'!$C$20</f>
        <v>0.1677422151925439</v>
      </c>
      <c r="BK36" s="317">
        <f t="shared" si="17"/>
        <v>0.20000028387100438</v>
      </c>
      <c r="BL36" s="259">
        <f t="shared" si="18"/>
        <v>25833.333333333336</v>
      </c>
      <c r="BM36" s="271">
        <f t="shared" si="19"/>
        <v>1.0000002838710043</v>
      </c>
      <c r="BN36" s="272">
        <f>ROUND(SUM(AS36,BE36,BH36,AV36,AZ36)-'Salary Info'!$C$20,0)</f>
        <v>0</v>
      </c>
      <c r="BP36" s="272">
        <f t="shared" si="20"/>
        <v>25000</v>
      </c>
      <c r="BQ36" s="273">
        <f>ROUND(('Salary Info'!$C$16/12)-'SALARY GRID'!BP36,1)</f>
        <v>0</v>
      </c>
      <c r="BR36" s="274">
        <f t="shared" si="21"/>
        <v>1</v>
      </c>
    </row>
    <row r="37" spans="1:244" s="290" customFormat="1" ht="15.95" customHeight="1" x14ac:dyDescent="0.25">
      <c r="A37" s="278" t="s">
        <v>82</v>
      </c>
      <c r="B37" s="279">
        <f>SUM(B31:B36)</f>
        <v>9615</v>
      </c>
      <c r="C37" s="280"/>
      <c r="D37" s="281">
        <f>SUM(D31:D36)/6</f>
        <v>9.9999999999999992E-2</v>
      </c>
      <c r="E37" s="285"/>
      <c r="F37" s="280"/>
      <c r="G37" s="282"/>
      <c r="H37" s="315">
        <f>SUM(H31:H36)</f>
        <v>14422.5</v>
      </c>
      <c r="I37" s="280"/>
      <c r="J37" s="281">
        <f>SUM(J31:J36)/6</f>
        <v>0.15</v>
      </c>
      <c r="K37" s="285"/>
      <c r="L37" s="280"/>
      <c r="M37" s="282"/>
      <c r="N37" s="285">
        <f>SUM(N31:N36)</f>
        <v>9615</v>
      </c>
      <c r="O37" s="280"/>
      <c r="P37" s="281">
        <f>SUM(P31:P36)/6</f>
        <v>9.9999999999999992E-2</v>
      </c>
      <c r="Q37" s="279">
        <f>SUM(Q31:Q36)</f>
        <v>4807.5</v>
      </c>
      <c r="R37" s="280"/>
      <c r="S37" s="281">
        <f>SUM(S31:S36)/6</f>
        <v>4.9999999999999996E-2</v>
      </c>
      <c r="T37" s="279">
        <f>SUM(T31:T36)</f>
        <v>7750.02</v>
      </c>
      <c r="U37" s="280"/>
      <c r="V37" s="281">
        <f>SUM(V31:V36)/6</f>
        <v>4.9999999999999996E-2</v>
      </c>
      <c r="W37" s="279">
        <f>SUM(W31:W36)</f>
        <v>7750.02</v>
      </c>
      <c r="X37" s="280"/>
      <c r="Y37" s="281">
        <f>SUM(Y31:Y36)/6</f>
        <v>4.9999999999999996E-2</v>
      </c>
      <c r="Z37" s="285">
        <f>SUM(Z31:Z36)</f>
        <v>7750.02</v>
      </c>
      <c r="AA37" s="280"/>
      <c r="AB37" s="281">
        <f>SUM(AB31:AB36)/6</f>
        <v>4.9999999999999996E-2</v>
      </c>
      <c r="AC37" s="279">
        <f>SUM(AC31:AC36)</f>
        <v>1923</v>
      </c>
      <c r="AD37" s="280"/>
      <c r="AE37" s="281">
        <f>SUM(AE31:AE36)/6</f>
        <v>0.02</v>
      </c>
      <c r="AF37" s="279">
        <f>SUM(AF31:AF36)</f>
        <v>3100.02</v>
      </c>
      <c r="AG37" s="280"/>
      <c r="AH37" s="281">
        <f>SUM(AH31:AH36)/6</f>
        <v>0.02</v>
      </c>
      <c r="AI37" s="279">
        <f>SUM(AI31:AI36)</f>
        <v>7750.02</v>
      </c>
      <c r="AJ37" s="280"/>
      <c r="AK37" s="281">
        <f>SUM(AK31:AK36)/6</f>
        <v>4.9999999999999996E-2</v>
      </c>
      <c r="AL37" s="279">
        <f>SUM(AL31:AL36)</f>
        <v>24799.980000000003</v>
      </c>
      <c r="AM37" s="280"/>
      <c r="AN37" s="281">
        <f>SUM(AN31:AN36)/6</f>
        <v>0.16</v>
      </c>
      <c r="AO37" s="285">
        <f>SUM(AO31:AO36)</f>
        <v>0</v>
      </c>
      <c r="AP37" s="280"/>
      <c r="AQ37" s="286">
        <f>SUM(AQ31:AQ36)/6</f>
        <v>0</v>
      </c>
      <c r="AR37" s="287"/>
      <c r="AS37" s="279">
        <f>SUM(AS31:AS36)</f>
        <v>99283.079999999987</v>
      </c>
      <c r="AT37" s="286">
        <f>SUM(AT31:AT36)/6</f>
        <v>0.79999999999999993</v>
      </c>
      <c r="AU37" s="288"/>
      <c r="AV37" s="279">
        <f>SUM(AV31:AV36)</f>
        <v>2500</v>
      </c>
      <c r="AW37" s="280"/>
      <c r="AX37" s="281">
        <f>SUM(AX31:AX36)/6</f>
        <v>1.6129034339230238E-2</v>
      </c>
      <c r="AY37" s="288"/>
      <c r="AZ37" s="279">
        <f>SUM(AZ31:AZ36)</f>
        <v>2500</v>
      </c>
      <c r="BA37" s="280"/>
      <c r="BB37" s="281">
        <f>SUM(BB31:BB36)/6</f>
        <v>1.6129034339230238E-2</v>
      </c>
      <c r="BC37" s="287"/>
      <c r="BD37" s="278" t="str">
        <f t="shared" si="0"/>
        <v>FY22 FALL TOTAL</v>
      </c>
      <c r="BE37" s="279">
        <f>SUM(BE31:BE36)</f>
        <v>24716.879999999997</v>
      </c>
      <c r="BF37" s="280"/>
      <c r="BG37" s="281"/>
      <c r="BH37" s="279">
        <f>SUM(BH31:BH36)</f>
        <v>26000.04</v>
      </c>
      <c r="BI37" s="280"/>
      <c r="BJ37" s="281">
        <f>SUM(BJ31:BJ36)/6</f>
        <v>0.16774221519254387</v>
      </c>
      <c r="BK37" s="270"/>
      <c r="BL37" s="279">
        <f>SUM(BL31:BL36)</f>
        <v>155000.00000000003</v>
      </c>
      <c r="BM37" s="289">
        <f>SUM(BM31:BM36)/6</f>
        <v>1.0000002838710043</v>
      </c>
      <c r="BN37" s="272"/>
      <c r="BQ37" s="273"/>
      <c r="BR37" s="274"/>
    </row>
    <row r="38" spans="1:244" s="275" customFormat="1" ht="15.95" customHeight="1" x14ac:dyDescent="0.2">
      <c r="A38" s="42">
        <v>44592</v>
      </c>
      <c r="B38" s="82">
        <f>ROUND(IF($B$13&lt;&gt;"",IF('Salary Info'!$C$19&gt;$B$13,($B$13/12)*D38,'Salary Info'!$C$20*D38),'Salary Info'!$C$20*D38),2)</f>
        <v>1602.5</v>
      </c>
      <c r="C38" s="56">
        <f>B38/('Salary Info'!$C$16/12)</f>
        <v>6.4100000000000004E-2</v>
      </c>
      <c r="D38" s="291">
        <v>0.1</v>
      </c>
      <c r="E38" s="85"/>
      <c r="F38" s="56"/>
      <c r="G38" s="312"/>
      <c r="H38" s="88">
        <f>ROUND(IF($H$13&lt;&gt;"",IF('Salary Info'!$C$19&gt;$H$13,($H$13/12)*J38,'Salary Info'!$C$20*J38),'Salary Info'!$C$20*J38),2)</f>
        <v>2403.75</v>
      </c>
      <c r="I38" s="56">
        <f>H38/('Salary Info'!$C$16/12)</f>
        <v>9.6149999999999999E-2</v>
      </c>
      <c r="J38" s="291">
        <v>0.15</v>
      </c>
      <c r="K38" s="85"/>
      <c r="L38" s="28"/>
      <c r="M38" s="312"/>
      <c r="N38" s="85">
        <f>ROUND(IF($N$13&lt;&gt;"",IF('Salary Info'!$C$19&gt;$N$13,($N$13/12)*P38,'Salary Info'!$C$20*P38),'Salary Info'!$C$20*P38),2)</f>
        <v>1602.5</v>
      </c>
      <c r="O38" s="56">
        <f>N38/('Salary Info'!$C$16/12)</f>
        <v>6.4100000000000004E-2</v>
      </c>
      <c r="P38" s="291">
        <v>0.1</v>
      </c>
      <c r="Q38" s="82">
        <f>ROUND(IF($Q$13&lt;&gt;"",IF('Salary Info'!$C$19&gt;$Q$13,($Q$13/12)*S38,'Salary Info'!$C$20*S38),'Salary Info'!$C$20*S38),2)</f>
        <v>801.25</v>
      </c>
      <c r="R38" s="56">
        <f>Q38/('Salary Info'!$C$16/12)</f>
        <v>3.2050000000000002E-2</v>
      </c>
      <c r="S38" s="316">
        <v>0.05</v>
      </c>
      <c r="T38" s="82">
        <f>ROUND(IF($T$13&lt;&gt;"",IF('Salary Info'!$C$19&gt;$T$13,($T$13/12)*V38,'Salary Info'!$C$20*V38),'Salary Info'!$C$20*V38),2)</f>
        <v>1291.67</v>
      </c>
      <c r="U38" s="56">
        <f>T38/('Salary Info'!$C$16/12)</f>
        <v>5.1666800000000006E-2</v>
      </c>
      <c r="V38" s="291">
        <v>0.05</v>
      </c>
      <c r="W38" s="82">
        <f>ROUND(IF($W$13&lt;&gt;"",IF('Salary Info'!$C$19&gt;$W$13,($W$13/12)*Y38,'Salary Info'!$C$20*Y38),'Salary Info'!$C$20*Y38),2)</f>
        <v>1291.67</v>
      </c>
      <c r="X38" s="56">
        <f>W38/('Salary Info'!$C$16/12)</f>
        <v>5.1666800000000006E-2</v>
      </c>
      <c r="Y38" s="291">
        <v>0.05</v>
      </c>
      <c r="Z38" s="85">
        <f>ROUND(IF($Z$13&lt;&gt;"",IF('Salary Info'!$C$19&gt;$Z$13,($Z$13/12)*AB38,'Salary Info'!$C$20*AB38),'Salary Info'!$C$20*AB38),2)</f>
        <v>1291.67</v>
      </c>
      <c r="AA38" s="56">
        <f>Z38/('Salary Info'!$C$16/12)</f>
        <v>5.1666800000000006E-2</v>
      </c>
      <c r="AB38" s="291">
        <v>0.05</v>
      </c>
      <c r="AC38" s="82">
        <f>ROUND(IF($AC$13&lt;&gt;"",IF('Salary Info'!$C$19&gt;$AC$13,($AC$13/12)*AE38,'Salary Info'!$C$20*AE38),'Salary Info'!$C$20*AE38),2)</f>
        <v>320.5</v>
      </c>
      <c r="AD38" s="56">
        <f>AC38/('Salary Info'!$C$16/12)</f>
        <v>1.282E-2</v>
      </c>
      <c r="AE38" s="291">
        <v>0.02</v>
      </c>
      <c r="AF38" s="82">
        <f>ROUND(IF($AF$13&lt;&gt;"",IF('Salary Info'!$C$19&gt;$AF$13,($AF$13/12)*AH38,'Salary Info'!$C$20*AH38),'Salary Info'!$C$20*AH38),2)</f>
        <v>516.66999999999996</v>
      </c>
      <c r="AG38" s="56">
        <f>AF38/('Salary Info'!$C$16/12)</f>
        <v>2.0666799999999999E-2</v>
      </c>
      <c r="AH38" s="291">
        <v>0.02</v>
      </c>
      <c r="AI38" s="82">
        <f>ROUND(IF($AI$13&lt;&gt;"",IF('Salary Info'!$C$19&gt;$AI$13,($AI$13/12)*AK38,'Salary Info'!$C$20*AK38),'Salary Info'!$C$20*AK38),2)</f>
        <v>1291.67</v>
      </c>
      <c r="AJ38" s="56">
        <f>AI38/('Salary Info'!$C$16/12)</f>
        <v>5.1666800000000006E-2</v>
      </c>
      <c r="AK38" s="291">
        <v>0.05</v>
      </c>
      <c r="AL38" s="82">
        <f>ROUND(IF($AL$13&lt;&gt;"",IF('Salary Info'!$C$19&gt;$AL$13,($AL$13/12)*AN38,'Salary Info'!$C$20*AN38),'Salary Info'!$C$20*AN38),2)</f>
        <v>4133.33</v>
      </c>
      <c r="AM38" s="56">
        <f>AL38/('Salary Info'!$C$16/12)</f>
        <v>0.16533319999999999</v>
      </c>
      <c r="AN38" s="291">
        <v>0.16</v>
      </c>
      <c r="AO38" s="82">
        <f>AP38*('Salary Info'!$C$16/12)</f>
        <v>0</v>
      </c>
      <c r="AP38" s="261">
        <v>0</v>
      </c>
      <c r="AQ38" s="265">
        <f>AO38/'Salary Info'!$C$20</f>
        <v>0</v>
      </c>
      <c r="AR38" s="268"/>
      <c r="AS38" s="82">
        <f t="shared" ref="AS38:AS43" si="22">ROUND(SUMIF($B$15:$AR$15,"$",B38:AR38),2)</f>
        <v>16547.18</v>
      </c>
      <c r="AT38" s="269">
        <f t="shared" ref="AT38:AT43" si="23">SUMIF($B$15:$AR$15,"%",B38:AR38)</f>
        <v>0.8</v>
      </c>
      <c r="AU38" s="268"/>
      <c r="AV38" s="82">
        <f>'Salary Info'!$C$17/12</f>
        <v>416.66666666666669</v>
      </c>
      <c r="AW38" s="28"/>
      <c r="AX38" s="271">
        <f>AV38/'Salary Info'!$C$20</f>
        <v>1.6129034339230238E-2</v>
      </c>
      <c r="AY38" s="268"/>
      <c r="AZ38" s="82">
        <f>'Salary Info'!$C$18/12</f>
        <v>416.66666666666669</v>
      </c>
      <c r="BA38" s="56"/>
      <c r="BB38" s="271">
        <f>AZ38/'Salary Info'!$C$20</f>
        <v>1.6129034339230238E-2</v>
      </c>
      <c r="BC38" s="268"/>
      <c r="BD38" s="20">
        <f t="shared" si="0"/>
        <v>44592</v>
      </c>
      <c r="BE38" s="82">
        <f>ROUND(('Salary Info'!$C$20*AT38)-AS38,2)</f>
        <v>4119.4799999999996</v>
      </c>
      <c r="BF38" s="56">
        <f>BE38/('Salary Info'!$C$16/12)</f>
        <v>0.16477919999999999</v>
      </c>
      <c r="BG38" s="265"/>
      <c r="BH38" s="82">
        <f>ROUND('Salary Info'!$C$20-AS38-AV38-AZ38-BE38,2)</f>
        <v>4333.34</v>
      </c>
      <c r="BI38" s="56">
        <f>BH38/('Salary Info'!$C$16/12)</f>
        <v>0.1733336</v>
      </c>
      <c r="BJ38" s="265">
        <f>BH38/'Salary Info'!$C$20</f>
        <v>0.1677422151925439</v>
      </c>
      <c r="BK38" s="317">
        <f t="shared" ref="BK38:BK43" si="24">SUM(AX38,BB38,BJ38)</f>
        <v>0.20000028387100438</v>
      </c>
      <c r="BL38" s="259">
        <f t="shared" ref="BL38:BL43" si="25">SUM(AS38,AV38,AZ38,BE38,BH38)</f>
        <v>25833.333333333336</v>
      </c>
      <c r="BM38" s="271">
        <f t="shared" ref="BM38:BM43" si="26">SUM(AT38,AX38,BB38,BJ38)</f>
        <v>1.0000002838710043</v>
      </c>
      <c r="BN38" s="272">
        <f>ROUND(SUM(AS38,BE38,BH38,AV38,AZ38)-'Salary Info'!$C$20,0)</f>
        <v>0</v>
      </c>
      <c r="BP38" s="272">
        <f t="shared" ref="BP38:BP43" si="27">BH38+BE38+AS38</f>
        <v>25000</v>
      </c>
      <c r="BQ38" s="273">
        <f>ROUND(('Salary Info'!$C$16/12)-'SALARY GRID'!BP38,1)</f>
        <v>0</v>
      </c>
      <c r="BR38" s="274">
        <f t="shared" ref="BR38:BR43" si="28">SUM(BI38,BF38,SUMIF($B$15:$AR$15,"*0*",B38:AR38))</f>
        <v>1</v>
      </c>
    </row>
    <row r="39" spans="1:244" s="292" customFormat="1" ht="15.95" customHeight="1" x14ac:dyDescent="0.2">
      <c r="A39" s="41">
        <v>44620</v>
      </c>
      <c r="B39" s="82">
        <f>ROUND(IF($B$13&lt;&gt;"",IF('Salary Info'!$C$19&gt;$B$13,($B$13/12)*D39,'Salary Info'!$C$20*D39),'Salary Info'!$C$20*D39),2)</f>
        <v>1602.5</v>
      </c>
      <c r="C39" s="56">
        <f>B39/('Salary Info'!$C$16/12)</f>
        <v>6.4100000000000004E-2</v>
      </c>
      <c r="D39" s="291">
        <v>0.1</v>
      </c>
      <c r="E39" s="85"/>
      <c r="F39" s="56"/>
      <c r="G39" s="312"/>
      <c r="H39" s="88">
        <f>ROUND(IF($H$13&lt;&gt;"",IF('Salary Info'!$C$19&gt;$H$13,($H$13/12)*J39,'Salary Info'!$C$20*J39),'Salary Info'!$C$20*J39),2)</f>
        <v>2403.75</v>
      </c>
      <c r="I39" s="56">
        <f>H39/('Salary Info'!$C$16/12)</f>
        <v>9.6149999999999999E-2</v>
      </c>
      <c r="J39" s="291">
        <v>0.15</v>
      </c>
      <c r="K39" s="85"/>
      <c r="L39" s="28"/>
      <c r="M39" s="312"/>
      <c r="N39" s="85">
        <f>ROUND(IF($N$13&lt;&gt;"",IF('Salary Info'!$C$19&gt;$N$13,($N$13/12)*P39,'Salary Info'!$C$20*P39),'Salary Info'!$C$20*P39),2)</f>
        <v>1602.5</v>
      </c>
      <c r="O39" s="56">
        <f>N39/('Salary Info'!$C$16/12)</f>
        <v>6.4100000000000004E-2</v>
      </c>
      <c r="P39" s="291">
        <v>0.1</v>
      </c>
      <c r="Q39" s="82">
        <f>ROUND(IF($Q$13&lt;&gt;"",IF('Salary Info'!$C$19&gt;$Q$13,($Q$13/12)*S39,'Salary Info'!$C$20*S39),'Salary Info'!$C$20*S39),2)</f>
        <v>801.25</v>
      </c>
      <c r="R39" s="56">
        <f>Q39/('Salary Info'!$C$16/12)</f>
        <v>3.2050000000000002E-2</v>
      </c>
      <c r="S39" s="316">
        <v>0.05</v>
      </c>
      <c r="T39" s="82">
        <f>ROUND(IF($T$13&lt;&gt;"",IF('Salary Info'!$C$19&gt;$T$13,($T$13/12)*V39,'Salary Info'!$C$20*V39),'Salary Info'!$C$20*V39),2)</f>
        <v>1291.67</v>
      </c>
      <c r="U39" s="56">
        <f>T39/('Salary Info'!$C$16/12)</f>
        <v>5.1666800000000006E-2</v>
      </c>
      <c r="V39" s="291">
        <v>0.05</v>
      </c>
      <c r="W39" s="82">
        <f>ROUND(IF($W$13&lt;&gt;"",IF('Salary Info'!$C$19&gt;$W$13,($W$13/12)*Y39,'Salary Info'!$C$20*Y39),'Salary Info'!$C$20*Y39),2)</f>
        <v>1291.67</v>
      </c>
      <c r="X39" s="56">
        <f>W39/('Salary Info'!$C$16/12)</f>
        <v>5.1666800000000006E-2</v>
      </c>
      <c r="Y39" s="291">
        <v>0.05</v>
      </c>
      <c r="Z39" s="85">
        <f>ROUND(IF($Z$13&lt;&gt;"",IF('Salary Info'!$C$19&gt;$Z$13,($Z$13/12)*AB39,'Salary Info'!$C$20*AB39),'Salary Info'!$C$20*AB39),2)</f>
        <v>1291.67</v>
      </c>
      <c r="AA39" s="56">
        <f>Z39/('Salary Info'!$C$16/12)</f>
        <v>5.1666800000000006E-2</v>
      </c>
      <c r="AB39" s="291">
        <v>0.05</v>
      </c>
      <c r="AC39" s="82">
        <f>ROUND(IF($AC$13&lt;&gt;"",IF('Salary Info'!$C$19&gt;$AC$13,($AC$13/12)*AE39,'Salary Info'!$C$20*AE39),'Salary Info'!$C$20*AE39),2)</f>
        <v>320.5</v>
      </c>
      <c r="AD39" s="56">
        <f>AC39/('Salary Info'!$C$16/12)</f>
        <v>1.282E-2</v>
      </c>
      <c r="AE39" s="291">
        <v>0.02</v>
      </c>
      <c r="AF39" s="82">
        <f>ROUND(IF($AF$13&lt;&gt;"",IF('Salary Info'!$C$19&gt;$AF$13,($AF$13/12)*AH39,'Salary Info'!$C$20*AH39),'Salary Info'!$C$20*AH39),2)</f>
        <v>516.66999999999996</v>
      </c>
      <c r="AG39" s="56">
        <f>AF39/('Salary Info'!$C$16/12)</f>
        <v>2.0666799999999999E-2</v>
      </c>
      <c r="AH39" s="291">
        <v>0.02</v>
      </c>
      <c r="AI39" s="82">
        <f>ROUND(IF($AI$13&lt;&gt;"",IF('Salary Info'!$C$19&gt;$AI$13,($AI$13/12)*AK39,'Salary Info'!$C$20*AK39),'Salary Info'!$C$20*AK39),2)</f>
        <v>1291.67</v>
      </c>
      <c r="AJ39" s="56">
        <f>AI39/('Salary Info'!$C$16/12)</f>
        <v>5.1666800000000006E-2</v>
      </c>
      <c r="AK39" s="291">
        <v>0.05</v>
      </c>
      <c r="AL39" s="82">
        <f>ROUND(IF($AL$13&lt;&gt;"",IF('Salary Info'!$C$19&gt;$AL$13,($AL$13/12)*AN39,'Salary Info'!$C$20*AN39),'Salary Info'!$C$20*AN39),2)</f>
        <v>4133.33</v>
      </c>
      <c r="AM39" s="56">
        <f>AL39/('Salary Info'!$C$16/12)</f>
        <v>0.16533319999999999</v>
      </c>
      <c r="AN39" s="291">
        <v>0.16</v>
      </c>
      <c r="AO39" s="82">
        <f>AP39*('Salary Info'!$C$16/12)</f>
        <v>0</v>
      </c>
      <c r="AP39" s="261">
        <v>0</v>
      </c>
      <c r="AQ39" s="265">
        <f>AO39/'Salary Info'!$C$20</f>
        <v>0</v>
      </c>
      <c r="AR39" s="268"/>
      <c r="AS39" s="82">
        <f t="shared" si="22"/>
        <v>16547.18</v>
      </c>
      <c r="AT39" s="269">
        <f t="shared" si="23"/>
        <v>0.8</v>
      </c>
      <c r="AU39" s="268"/>
      <c r="AV39" s="82">
        <f>'Salary Info'!$C$17/12</f>
        <v>416.66666666666669</v>
      </c>
      <c r="AW39" s="28"/>
      <c r="AX39" s="271">
        <f>AV39/'Salary Info'!$C$20</f>
        <v>1.6129034339230238E-2</v>
      </c>
      <c r="AY39" s="268"/>
      <c r="AZ39" s="82">
        <f>'Salary Info'!$C$18/12</f>
        <v>416.66666666666669</v>
      </c>
      <c r="BA39" s="56"/>
      <c r="BB39" s="271">
        <f>AZ39/'Salary Info'!$C$20</f>
        <v>1.6129034339230238E-2</v>
      </c>
      <c r="BC39" s="268"/>
      <c r="BD39" s="20">
        <f t="shared" si="0"/>
        <v>44620</v>
      </c>
      <c r="BE39" s="82">
        <f>ROUND(('Salary Info'!$C$20*AT39)-AS39,2)</f>
        <v>4119.4799999999996</v>
      </c>
      <c r="BF39" s="56">
        <f>BE39/('Salary Info'!$C$16/12)</f>
        <v>0.16477919999999999</v>
      </c>
      <c r="BG39" s="265"/>
      <c r="BH39" s="82">
        <f>ROUND('Salary Info'!$C$20-AS39-AV39-AZ39-BE39,2)</f>
        <v>4333.34</v>
      </c>
      <c r="BI39" s="56">
        <f>BH39/('Salary Info'!$C$16/12)</f>
        <v>0.1733336</v>
      </c>
      <c r="BJ39" s="265">
        <f>BH39/'Salary Info'!$C$20</f>
        <v>0.1677422151925439</v>
      </c>
      <c r="BK39" s="317">
        <f t="shared" si="24"/>
        <v>0.20000028387100438</v>
      </c>
      <c r="BL39" s="259">
        <f t="shared" si="25"/>
        <v>25833.333333333336</v>
      </c>
      <c r="BM39" s="271">
        <f t="shared" si="26"/>
        <v>1.0000002838710043</v>
      </c>
      <c r="BN39" s="272">
        <f>ROUND(SUM(AS39,BE39,BH39,AV39,AZ39)-'Salary Info'!$C$20,0)</f>
        <v>0</v>
      </c>
      <c r="BP39" s="272">
        <f t="shared" si="27"/>
        <v>25000</v>
      </c>
      <c r="BQ39" s="273">
        <f>ROUND(('Salary Info'!$C$16/12)-'SALARY GRID'!BP39,1)</f>
        <v>0</v>
      </c>
      <c r="BR39" s="274">
        <f t="shared" si="28"/>
        <v>1</v>
      </c>
    </row>
    <row r="40" spans="1:244" s="292" customFormat="1" ht="15.95" customHeight="1" x14ac:dyDescent="0.2">
      <c r="A40" s="41">
        <v>44651</v>
      </c>
      <c r="B40" s="82">
        <f>ROUND(IF($B$13&lt;&gt;"",IF('Salary Info'!$C$19&gt;$B$13,($B$13/12)*D40,'Salary Info'!$C$20*D40),'Salary Info'!$C$20*D40),2)</f>
        <v>1602.5</v>
      </c>
      <c r="C40" s="56">
        <f>B40/('Salary Info'!$C$16/12)</f>
        <v>6.4100000000000004E-2</v>
      </c>
      <c r="D40" s="291">
        <v>0.1</v>
      </c>
      <c r="E40" s="85"/>
      <c r="F40" s="56"/>
      <c r="G40" s="312"/>
      <c r="H40" s="88">
        <f>ROUND(IF($H$13&lt;&gt;"",IF('Salary Info'!$C$19&gt;$H$13,($H$13/12)*J40,'Salary Info'!$C$20*J40),'Salary Info'!$C$20*J40),2)</f>
        <v>2403.75</v>
      </c>
      <c r="I40" s="56">
        <f>H40/('Salary Info'!$C$16/12)</f>
        <v>9.6149999999999999E-2</v>
      </c>
      <c r="J40" s="291">
        <v>0.15</v>
      </c>
      <c r="K40" s="85"/>
      <c r="L40" s="28"/>
      <c r="M40" s="312"/>
      <c r="N40" s="85">
        <f>ROUND(IF($N$13&lt;&gt;"",IF('Salary Info'!$C$19&gt;$N$13,($N$13/12)*P40,'Salary Info'!$C$20*P40),'Salary Info'!$C$20*P40),2)</f>
        <v>1602.5</v>
      </c>
      <c r="O40" s="56">
        <f>N40/('Salary Info'!$C$16/12)</f>
        <v>6.4100000000000004E-2</v>
      </c>
      <c r="P40" s="291">
        <v>0.1</v>
      </c>
      <c r="Q40" s="82">
        <f>ROUND(IF($Q$13&lt;&gt;"",IF('Salary Info'!$C$19&gt;$Q$13,($Q$13/12)*S40,'Salary Info'!$C$20*S40),'Salary Info'!$C$20*S40),2)</f>
        <v>801.25</v>
      </c>
      <c r="R40" s="56">
        <f>Q40/('Salary Info'!$C$16/12)</f>
        <v>3.2050000000000002E-2</v>
      </c>
      <c r="S40" s="316">
        <v>0.05</v>
      </c>
      <c r="T40" s="82">
        <f>ROUND(IF($T$13&lt;&gt;"",IF('Salary Info'!$C$19&gt;$T$13,($T$13/12)*V40,'Salary Info'!$C$20*V40),'Salary Info'!$C$20*V40),2)</f>
        <v>1291.67</v>
      </c>
      <c r="U40" s="56">
        <f>T40/('Salary Info'!$C$16/12)</f>
        <v>5.1666800000000006E-2</v>
      </c>
      <c r="V40" s="291">
        <v>0.05</v>
      </c>
      <c r="W40" s="82">
        <f>ROUND(IF($W$13&lt;&gt;"",IF('Salary Info'!$C$19&gt;$W$13,($W$13/12)*Y40,'Salary Info'!$C$20*Y40),'Salary Info'!$C$20*Y40),2)</f>
        <v>1291.67</v>
      </c>
      <c r="X40" s="56">
        <f>W40/('Salary Info'!$C$16/12)</f>
        <v>5.1666800000000006E-2</v>
      </c>
      <c r="Y40" s="291">
        <v>0.05</v>
      </c>
      <c r="Z40" s="85">
        <f>ROUND(IF($Z$13&lt;&gt;"",IF('Salary Info'!$C$19&gt;$Z$13,($Z$13/12)*AB40,'Salary Info'!$C$20*AB40),'Salary Info'!$C$20*AB40),2)</f>
        <v>1291.67</v>
      </c>
      <c r="AA40" s="56">
        <f>Z40/('Salary Info'!$C$16/12)</f>
        <v>5.1666800000000006E-2</v>
      </c>
      <c r="AB40" s="291">
        <v>0.05</v>
      </c>
      <c r="AC40" s="82">
        <f>ROUND(IF($AC$13&lt;&gt;"",IF('Salary Info'!$C$19&gt;$AC$13,($AC$13/12)*AE40,'Salary Info'!$C$20*AE40),'Salary Info'!$C$20*AE40),2)</f>
        <v>320.5</v>
      </c>
      <c r="AD40" s="56">
        <f>AC40/('Salary Info'!$C$16/12)</f>
        <v>1.282E-2</v>
      </c>
      <c r="AE40" s="291">
        <v>0.02</v>
      </c>
      <c r="AF40" s="82">
        <f>ROUND(IF($AF$13&lt;&gt;"",IF('Salary Info'!$C$19&gt;$AF$13,($AF$13/12)*AH40,'Salary Info'!$C$20*AH40),'Salary Info'!$C$20*AH40),2)</f>
        <v>516.66999999999996</v>
      </c>
      <c r="AG40" s="56">
        <f>AF40/('Salary Info'!$C$16/12)</f>
        <v>2.0666799999999999E-2</v>
      </c>
      <c r="AH40" s="291">
        <v>0.02</v>
      </c>
      <c r="AI40" s="82">
        <f>ROUND(IF($AI$13&lt;&gt;"",IF('Salary Info'!$C$19&gt;$AI$13,($AI$13/12)*AK40,'Salary Info'!$C$20*AK40),'Salary Info'!$C$20*AK40),2)</f>
        <v>1291.67</v>
      </c>
      <c r="AJ40" s="56">
        <f>AI40/('Salary Info'!$C$16/12)</f>
        <v>5.1666800000000006E-2</v>
      </c>
      <c r="AK40" s="291">
        <v>0.05</v>
      </c>
      <c r="AL40" s="82">
        <f>ROUND(IF($AL$13&lt;&gt;"",IF('Salary Info'!$C$19&gt;$AL$13,($AL$13/12)*AN40,'Salary Info'!$C$20*AN40),'Salary Info'!$C$20*AN40),2)</f>
        <v>4133.33</v>
      </c>
      <c r="AM40" s="56">
        <f>AL40/('Salary Info'!$C$16/12)</f>
        <v>0.16533319999999999</v>
      </c>
      <c r="AN40" s="291">
        <v>0.16</v>
      </c>
      <c r="AO40" s="82">
        <f>AP40*('Salary Info'!$C$16/12)</f>
        <v>0</v>
      </c>
      <c r="AP40" s="261">
        <v>0</v>
      </c>
      <c r="AQ40" s="265">
        <f>AO40/'Salary Info'!$C$20</f>
        <v>0</v>
      </c>
      <c r="AR40" s="268"/>
      <c r="AS40" s="82">
        <f t="shared" si="22"/>
        <v>16547.18</v>
      </c>
      <c r="AT40" s="269">
        <f t="shared" si="23"/>
        <v>0.8</v>
      </c>
      <c r="AU40" s="268"/>
      <c r="AV40" s="82">
        <f>'Salary Info'!$C$17/12</f>
        <v>416.66666666666669</v>
      </c>
      <c r="AW40" s="28"/>
      <c r="AX40" s="271">
        <f>AV40/'Salary Info'!$C$20</f>
        <v>1.6129034339230238E-2</v>
      </c>
      <c r="AY40" s="268"/>
      <c r="AZ40" s="82">
        <f>'Salary Info'!$C$18/12</f>
        <v>416.66666666666669</v>
      </c>
      <c r="BA40" s="56"/>
      <c r="BB40" s="271">
        <f>AZ40/'Salary Info'!$C$20</f>
        <v>1.6129034339230238E-2</v>
      </c>
      <c r="BC40" s="268"/>
      <c r="BD40" s="20">
        <f t="shared" si="0"/>
        <v>44651</v>
      </c>
      <c r="BE40" s="82">
        <f>ROUND(('Salary Info'!$C$20*AT40)-AS40,2)</f>
        <v>4119.4799999999996</v>
      </c>
      <c r="BF40" s="56">
        <f>BE40/('Salary Info'!$C$16/12)</f>
        <v>0.16477919999999999</v>
      </c>
      <c r="BG40" s="265"/>
      <c r="BH40" s="82">
        <f>ROUND('Salary Info'!$C$20-AS40-AV40-AZ40-BE40,2)</f>
        <v>4333.34</v>
      </c>
      <c r="BI40" s="56">
        <f>BH40/('Salary Info'!$C$16/12)</f>
        <v>0.1733336</v>
      </c>
      <c r="BJ40" s="265">
        <f>BH40/'Salary Info'!$C$20</f>
        <v>0.1677422151925439</v>
      </c>
      <c r="BK40" s="317">
        <f t="shared" si="24"/>
        <v>0.20000028387100438</v>
      </c>
      <c r="BL40" s="259">
        <f t="shared" si="25"/>
        <v>25833.333333333336</v>
      </c>
      <c r="BM40" s="271">
        <f t="shared" si="26"/>
        <v>1.0000002838710043</v>
      </c>
      <c r="BN40" s="272">
        <f>ROUND(SUM(AS40,BE40,BH40,AV40,AZ40)-'Salary Info'!$C$20,0)</f>
        <v>0</v>
      </c>
      <c r="BP40" s="272">
        <f t="shared" si="27"/>
        <v>25000</v>
      </c>
      <c r="BQ40" s="273">
        <f>ROUND(('Salary Info'!$C$16/12)-'SALARY GRID'!BP40,1)</f>
        <v>0</v>
      </c>
      <c r="BR40" s="274">
        <f t="shared" si="28"/>
        <v>1</v>
      </c>
    </row>
    <row r="41" spans="1:244" s="292" customFormat="1" ht="15.95" customHeight="1" x14ac:dyDescent="0.2">
      <c r="A41" s="41">
        <v>44681</v>
      </c>
      <c r="B41" s="82">
        <f>ROUND(IF($B$13&lt;&gt;"",IF('Salary Info'!$C$19&gt;$B$13,($B$13/12)*D41,'Salary Info'!$C$20*D41),'Salary Info'!$C$20*D41),2)</f>
        <v>1602.5</v>
      </c>
      <c r="C41" s="56">
        <f>B41/('Salary Info'!$C$16/12)</f>
        <v>6.4100000000000004E-2</v>
      </c>
      <c r="D41" s="291">
        <v>0.1</v>
      </c>
      <c r="E41" s="85"/>
      <c r="F41" s="56"/>
      <c r="G41" s="312"/>
      <c r="H41" s="88">
        <f>ROUND(IF($H$13&lt;&gt;"",IF('Salary Info'!$C$19&gt;$H$13,($H$13/12)*J41,'Salary Info'!$C$20*J41),'Salary Info'!$C$20*J41),2)</f>
        <v>2403.75</v>
      </c>
      <c r="I41" s="56">
        <f>H41/('Salary Info'!$C$16/12)</f>
        <v>9.6149999999999999E-2</v>
      </c>
      <c r="J41" s="291">
        <v>0.15</v>
      </c>
      <c r="K41" s="85"/>
      <c r="L41" s="28"/>
      <c r="M41" s="312"/>
      <c r="N41" s="85">
        <f>ROUND(IF($N$13&lt;&gt;"",IF('Salary Info'!$C$19&gt;$N$13,($N$13/12)*P41,'Salary Info'!$C$20*P41),'Salary Info'!$C$20*P41),2)</f>
        <v>1602.5</v>
      </c>
      <c r="O41" s="56">
        <f>N41/('Salary Info'!$C$16/12)</f>
        <v>6.4100000000000004E-2</v>
      </c>
      <c r="P41" s="291">
        <v>0.1</v>
      </c>
      <c r="Q41" s="82">
        <f>ROUND(IF($Q$13&lt;&gt;"",IF('Salary Info'!$C$19&gt;$Q$13,($Q$13/12)*S41,'Salary Info'!$C$20*S41),'Salary Info'!$C$20*S41),2)</f>
        <v>801.25</v>
      </c>
      <c r="R41" s="56">
        <f>Q41/('Salary Info'!$C$16/12)</f>
        <v>3.2050000000000002E-2</v>
      </c>
      <c r="S41" s="316">
        <v>0.05</v>
      </c>
      <c r="T41" s="82">
        <f>ROUND(IF($T$13&lt;&gt;"",IF('Salary Info'!$C$19&gt;$T$13,($T$13/12)*V41,'Salary Info'!$C$20*V41),'Salary Info'!$C$20*V41),2)</f>
        <v>1291.67</v>
      </c>
      <c r="U41" s="56">
        <f>T41/('Salary Info'!$C$16/12)</f>
        <v>5.1666800000000006E-2</v>
      </c>
      <c r="V41" s="291">
        <v>0.05</v>
      </c>
      <c r="W41" s="82">
        <f>ROUND(IF($W$13&lt;&gt;"",IF('Salary Info'!$C$19&gt;$W$13,($W$13/12)*Y41,'Salary Info'!$C$20*Y41),'Salary Info'!$C$20*Y41),2)</f>
        <v>1291.67</v>
      </c>
      <c r="X41" s="56">
        <f>W41/('Salary Info'!$C$16/12)</f>
        <v>5.1666800000000006E-2</v>
      </c>
      <c r="Y41" s="291">
        <v>0.05</v>
      </c>
      <c r="Z41" s="85">
        <f>ROUND(IF($Z$13&lt;&gt;"",IF('Salary Info'!$C$19&gt;$Z$13,($Z$13/12)*AB41,'Salary Info'!$C$20*AB41),'Salary Info'!$C$20*AB41),2)</f>
        <v>1291.67</v>
      </c>
      <c r="AA41" s="56">
        <f>Z41/('Salary Info'!$C$16/12)</f>
        <v>5.1666800000000006E-2</v>
      </c>
      <c r="AB41" s="291">
        <v>0.05</v>
      </c>
      <c r="AC41" s="82">
        <f>ROUND(IF($AC$13&lt;&gt;"",IF('Salary Info'!$C$19&gt;$AC$13,($AC$13/12)*AE41,'Salary Info'!$C$20*AE41),'Salary Info'!$C$20*AE41),2)</f>
        <v>320.5</v>
      </c>
      <c r="AD41" s="56">
        <f>AC41/('Salary Info'!$C$16/12)</f>
        <v>1.282E-2</v>
      </c>
      <c r="AE41" s="291">
        <v>0.02</v>
      </c>
      <c r="AF41" s="82">
        <f>ROUND(IF($AF$13&lt;&gt;"",IF('Salary Info'!$C$19&gt;$AF$13,($AF$13/12)*AH41,'Salary Info'!$C$20*AH41),'Salary Info'!$C$20*AH41),2)</f>
        <v>516.66999999999996</v>
      </c>
      <c r="AG41" s="56">
        <f>AF41/('Salary Info'!$C$16/12)</f>
        <v>2.0666799999999999E-2</v>
      </c>
      <c r="AH41" s="291">
        <v>0.02</v>
      </c>
      <c r="AI41" s="82">
        <f>ROUND(IF($AI$13&lt;&gt;"",IF('Salary Info'!$C$19&gt;$AI$13,($AI$13/12)*AK41,'Salary Info'!$C$20*AK41),'Salary Info'!$C$20*AK41),2)</f>
        <v>1291.67</v>
      </c>
      <c r="AJ41" s="56">
        <f>AI41/('Salary Info'!$C$16/12)</f>
        <v>5.1666800000000006E-2</v>
      </c>
      <c r="AK41" s="291">
        <v>0.05</v>
      </c>
      <c r="AL41" s="82">
        <f>ROUND(IF($AL$13&lt;&gt;"",IF('Salary Info'!$C$19&gt;$AL$13,($AL$13/12)*AN41,'Salary Info'!$C$20*AN41),'Salary Info'!$C$20*AN41),2)</f>
        <v>4133.33</v>
      </c>
      <c r="AM41" s="56">
        <f>AL41/('Salary Info'!$C$16/12)</f>
        <v>0.16533319999999999</v>
      </c>
      <c r="AN41" s="291">
        <v>0.16</v>
      </c>
      <c r="AO41" s="82">
        <f>AP41*('Salary Info'!$C$16/12)</f>
        <v>0</v>
      </c>
      <c r="AP41" s="261">
        <v>0</v>
      </c>
      <c r="AQ41" s="265">
        <f>AO41/'Salary Info'!$C$20</f>
        <v>0</v>
      </c>
      <c r="AR41" s="268"/>
      <c r="AS41" s="82">
        <f t="shared" si="22"/>
        <v>16547.18</v>
      </c>
      <c r="AT41" s="269">
        <f t="shared" si="23"/>
        <v>0.8</v>
      </c>
      <c r="AU41" s="268"/>
      <c r="AV41" s="82">
        <f>'Salary Info'!$C$17/12</f>
        <v>416.66666666666669</v>
      </c>
      <c r="AW41" s="28"/>
      <c r="AX41" s="271">
        <f>AV41/'Salary Info'!$C$20</f>
        <v>1.6129034339230238E-2</v>
      </c>
      <c r="AY41" s="268"/>
      <c r="AZ41" s="82">
        <f>'Salary Info'!$C$18/12</f>
        <v>416.66666666666669</v>
      </c>
      <c r="BA41" s="56"/>
      <c r="BB41" s="271">
        <f>AZ41/'Salary Info'!$C$20</f>
        <v>1.6129034339230238E-2</v>
      </c>
      <c r="BC41" s="268"/>
      <c r="BD41" s="20">
        <f t="shared" si="0"/>
        <v>44681</v>
      </c>
      <c r="BE41" s="82">
        <f>ROUND(('Salary Info'!$C$20*AT41)-AS41,2)</f>
        <v>4119.4799999999996</v>
      </c>
      <c r="BF41" s="56">
        <f>BE41/('Salary Info'!$C$16/12)</f>
        <v>0.16477919999999999</v>
      </c>
      <c r="BG41" s="265"/>
      <c r="BH41" s="82">
        <f>ROUND('Salary Info'!$C$20-AS41-AV41-AZ41-BE41,2)</f>
        <v>4333.34</v>
      </c>
      <c r="BI41" s="56">
        <f>BH41/('Salary Info'!$C$16/12)</f>
        <v>0.1733336</v>
      </c>
      <c r="BJ41" s="265">
        <f>BH41/'Salary Info'!$C$20</f>
        <v>0.1677422151925439</v>
      </c>
      <c r="BK41" s="317">
        <f t="shared" si="24"/>
        <v>0.20000028387100438</v>
      </c>
      <c r="BL41" s="259">
        <f t="shared" si="25"/>
        <v>25833.333333333336</v>
      </c>
      <c r="BM41" s="271">
        <f t="shared" si="26"/>
        <v>1.0000002838710043</v>
      </c>
      <c r="BN41" s="272">
        <f>ROUND(SUM(AS41,BE41,BH41,AV41,AZ41)-'Salary Info'!$C$20,0)</f>
        <v>0</v>
      </c>
      <c r="BP41" s="272">
        <f t="shared" si="27"/>
        <v>25000</v>
      </c>
      <c r="BQ41" s="273">
        <f>ROUND(('Salary Info'!$C$16/12)-'SALARY GRID'!BP41,1)</f>
        <v>0</v>
      </c>
      <c r="BR41" s="274">
        <f t="shared" si="28"/>
        <v>1</v>
      </c>
    </row>
    <row r="42" spans="1:244" s="292" customFormat="1" ht="15.95" customHeight="1" x14ac:dyDescent="0.2">
      <c r="A42" s="41">
        <v>44712</v>
      </c>
      <c r="B42" s="82">
        <f>ROUND(IF($B$13&lt;&gt;"",IF('Salary Info'!$C$19&gt;$B$13,($B$13/12)*D42,'Salary Info'!$C$20*D42),'Salary Info'!$C$20*D42),2)</f>
        <v>1602.5</v>
      </c>
      <c r="C42" s="56">
        <f>B42/('Salary Info'!$C$16/12)</f>
        <v>6.4100000000000004E-2</v>
      </c>
      <c r="D42" s="291">
        <v>0.1</v>
      </c>
      <c r="E42" s="85"/>
      <c r="F42" s="56"/>
      <c r="G42" s="312"/>
      <c r="H42" s="88">
        <f>ROUND(IF($H$13&lt;&gt;"",IF('Salary Info'!$C$19&gt;$H$13,($H$13/12)*J42,'Salary Info'!$C$20*J42),'Salary Info'!$C$20*J42),2)</f>
        <v>2403.75</v>
      </c>
      <c r="I42" s="56">
        <f>H42/('Salary Info'!$C$16/12)</f>
        <v>9.6149999999999999E-2</v>
      </c>
      <c r="J42" s="291">
        <v>0.15</v>
      </c>
      <c r="K42" s="85"/>
      <c r="L42" s="28"/>
      <c r="M42" s="312"/>
      <c r="N42" s="85">
        <f>ROUND(IF($N$13&lt;&gt;"",IF('Salary Info'!$C$19&gt;$N$13,($N$13/12)*P42,'Salary Info'!$C$20*P42),'Salary Info'!$C$20*P42),2)</f>
        <v>1602.5</v>
      </c>
      <c r="O42" s="56">
        <f>N42/('Salary Info'!$C$16/12)</f>
        <v>6.4100000000000004E-2</v>
      </c>
      <c r="P42" s="291">
        <v>0.1</v>
      </c>
      <c r="Q42" s="82">
        <f>ROUND(IF($Q$13&lt;&gt;"",IF('Salary Info'!$C$19&gt;$Q$13,($Q$13/12)*S42,'Salary Info'!$C$20*S42),'Salary Info'!$C$20*S42),2)</f>
        <v>801.25</v>
      </c>
      <c r="R42" s="56">
        <f>Q42/('Salary Info'!$C$16/12)</f>
        <v>3.2050000000000002E-2</v>
      </c>
      <c r="S42" s="316">
        <v>0.05</v>
      </c>
      <c r="T42" s="82">
        <f>ROUND(IF($T$13&lt;&gt;"",IF('Salary Info'!$C$19&gt;$T$13,($T$13/12)*V42,'Salary Info'!$C$20*V42),'Salary Info'!$C$20*V42),2)</f>
        <v>1291.67</v>
      </c>
      <c r="U42" s="56">
        <f>T42/('Salary Info'!$C$16/12)</f>
        <v>5.1666800000000006E-2</v>
      </c>
      <c r="V42" s="291">
        <v>0.05</v>
      </c>
      <c r="W42" s="82">
        <f>ROUND(IF($W$13&lt;&gt;"",IF('Salary Info'!$C$19&gt;$W$13,($W$13/12)*Y42,'Salary Info'!$C$20*Y42),'Salary Info'!$C$20*Y42),2)</f>
        <v>1291.67</v>
      </c>
      <c r="X42" s="56">
        <f>W42/('Salary Info'!$C$16/12)</f>
        <v>5.1666800000000006E-2</v>
      </c>
      <c r="Y42" s="291">
        <v>0.05</v>
      </c>
      <c r="Z42" s="85">
        <f>ROUND(IF($Z$13&lt;&gt;"",IF('Salary Info'!$C$19&gt;$Z$13,($Z$13/12)*AB42,'Salary Info'!$C$20*AB42),'Salary Info'!$C$20*AB42),2)</f>
        <v>1291.67</v>
      </c>
      <c r="AA42" s="56">
        <f>Z42/('Salary Info'!$C$16/12)</f>
        <v>5.1666800000000006E-2</v>
      </c>
      <c r="AB42" s="291">
        <v>0.05</v>
      </c>
      <c r="AC42" s="82">
        <f>ROUND(IF($AC$13&lt;&gt;"",IF('Salary Info'!$C$19&gt;$AC$13,($AC$13/12)*AE42,'Salary Info'!$C$20*AE42),'Salary Info'!$C$20*AE42),2)</f>
        <v>320.5</v>
      </c>
      <c r="AD42" s="56">
        <f>AC42/('Salary Info'!$C$16/12)</f>
        <v>1.282E-2</v>
      </c>
      <c r="AE42" s="291">
        <v>0.02</v>
      </c>
      <c r="AF42" s="82">
        <f>ROUND(IF($AF$13&lt;&gt;"",IF('Salary Info'!$C$19&gt;$AF$13,($AF$13/12)*AH42,'Salary Info'!$C$20*AH42),'Salary Info'!$C$20*AH42),2)</f>
        <v>516.66999999999996</v>
      </c>
      <c r="AG42" s="56">
        <f>AF42/('Salary Info'!$C$16/12)</f>
        <v>2.0666799999999999E-2</v>
      </c>
      <c r="AH42" s="291">
        <v>0.02</v>
      </c>
      <c r="AI42" s="82">
        <f>ROUND(IF($AI$13&lt;&gt;"",IF('Salary Info'!$C$19&gt;$AI$13,($AI$13/12)*AK42,'Salary Info'!$C$20*AK42),'Salary Info'!$C$20*AK42),2)</f>
        <v>1291.67</v>
      </c>
      <c r="AJ42" s="56">
        <f>AI42/('Salary Info'!$C$16/12)</f>
        <v>5.1666800000000006E-2</v>
      </c>
      <c r="AK42" s="291">
        <v>0.05</v>
      </c>
      <c r="AL42" s="82">
        <f>ROUND(IF($AL$13&lt;&gt;"",IF('Salary Info'!$C$19&gt;$AL$13,($AL$13/12)*AN42,'Salary Info'!$C$20*AN42),'Salary Info'!$C$20*AN42),2)</f>
        <v>4133.33</v>
      </c>
      <c r="AM42" s="56">
        <f>AL42/('Salary Info'!$C$16/12)</f>
        <v>0.16533319999999999</v>
      </c>
      <c r="AN42" s="291">
        <v>0.16</v>
      </c>
      <c r="AO42" s="82">
        <f>AP42*('Salary Info'!$C$16/12)</f>
        <v>0</v>
      </c>
      <c r="AP42" s="261">
        <v>0</v>
      </c>
      <c r="AQ42" s="265">
        <f>AO42/'Salary Info'!$C$20</f>
        <v>0</v>
      </c>
      <c r="AR42" s="268"/>
      <c r="AS42" s="82">
        <f t="shared" si="22"/>
        <v>16547.18</v>
      </c>
      <c r="AT42" s="269">
        <f t="shared" si="23"/>
        <v>0.8</v>
      </c>
      <c r="AU42" s="268"/>
      <c r="AV42" s="82">
        <f>'Salary Info'!$C$17/12</f>
        <v>416.66666666666669</v>
      </c>
      <c r="AW42" s="28"/>
      <c r="AX42" s="271">
        <f>AV42/'Salary Info'!$C$20</f>
        <v>1.6129034339230238E-2</v>
      </c>
      <c r="AY42" s="268"/>
      <c r="AZ42" s="82">
        <f>'Salary Info'!$C$18/12</f>
        <v>416.66666666666669</v>
      </c>
      <c r="BA42" s="56"/>
      <c r="BB42" s="271">
        <f>AZ42/'Salary Info'!$C$20</f>
        <v>1.6129034339230238E-2</v>
      </c>
      <c r="BC42" s="268"/>
      <c r="BD42" s="20">
        <f t="shared" si="0"/>
        <v>44712</v>
      </c>
      <c r="BE42" s="82">
        <f>ROUND(('Salary Info'!$C$20*AT42)-AS42,2)</f>
        <v>4119.4799999999996</v>
      </c>
      <c r="BF42" s="56">
        <f>BE42/('Salary Info'!$C$16/12)</f>
        <v>0.16477919999999999</v>
      </c>
      <c r="BG42" s="265"/>
      <c r="BH42" s="82">
        <f>ROUND('Salary Info'!$C$20-AS42-AV42-AZ42-BE42,2)</f>
        <v>4333.34</v>
      </c>
      <c r="BI42" s="56">
        <f>BH42/('Salary Info'!$C$16/12)</f>
        <v>0.1733336</v>
      </c>
      <c r="BJ42" s="265">
        <f>BH42/'Salary Info'!$C$20</f>
        <v>0.1677422151925439</v>
      </c>
      <c r="BK42" s="317">
        <f t="shared" si="24"/>
        <v>0.20000028387100438</v>
      </c>
      <c r="BL42" s="259">
        <f t="shared" si="25"/>
        <v>25833.333333333336</v>
      </c>
      <c r="BM42" s="271">
        <f t="shared" si="26"/>
        <v>1.0000002838710043</v>
      </c>
      <c r="BN42" s="272">
        <f>ROUND(SUM(AS42,BE42,BH42,AV42,AZ42)-'Salary Info'!$C$20,0)</f>
        <v>0</v>
      </c>
      <c r="BP42" s="272">
        <f t="shared" si="27"/>
        <v>25000</v>
      </c>
      <c r="BQ42" s="273">
        <f>ROUND(('Salary Info'!$C$16/12)-'SALARY GRID'!BP42,1)</f>
        <v>0</v>
      </c>
      <c r="BR42" s="274">
        <f t="shared" si="28"/>
        <v>1</v>
      </c>
    </row>
    <row r="43" spans="1:244" s="292" customFormat="1" ht="15.95" customHeight="1" x14ac:dyDescent="0.2">
      <c r="A43" s="43">
        <v>44742</v>
      </c>
      <c r="B43" s="82">
        <f>ROUND(IF($B$13&lt;&gt;"",IF('Salary Info'!$C$19&gt;$B$13,($B$13/12)*D43,'Salary Info'!$C$20*D43),'Salary Info'!$C$20*D43),2)</f>
        <v>1602.5</v>
      </c>
      <c r="C43" s="56">
        <f>B43/('Salary Info'!$C$16/12)</f>
        <v>6.4100000000000004E-2</v>
      </c>
      <c r="D43" s="316">
        <v>0.1</v>
      </c>
      <c r="E43" s="85"/>
      <c r="F43" s="56"/>
      <c r="G43" s="312"/>
      <c r="H43" s="88">
        <f>ROUND(IF($H$13&lt;&gt;"",IF('Salary Info'!$C$19&gt;$H$13,($H$13/12)*J43,'Salary Info'!$C$20*J43),'Salary Info'!$C$20*J43),2)</f>
        <v>2403.75</v>
      </c>
      <c r="I43" s="56">
        <f>H43/('Salary Info'!$C$16/12)</f>
        <v>9.6149999999999999E-2</v>
      </c>
      <c r="J43" s="291">
        <v>0.15</v>
      </c>
      <c r="K43" s="85"/>
      <c r="L43" s="28"/>
      <c r="M43" s="312"/>
      <c r="N43" s="85">
        <f>ROUND(IF($N$13&lt;&gt;"",IF('Salary Info'!$C$19&gt;$N$13,($N$13/12)*P43,'Salary Info'!$C$20*P43),'Salary Info'!$C$20*P43),2)</f>
        <v>1602.5</v>
      </c>
      <c r="O43" s="56">
        <f>N43/('Salary Info'!$C$16/12)</f>
        <v>6.4100000000000004E-2</v>
      </c>
      <c r="P43" s="291">
        <v>0.1</v>
      </c>
      <c r="Q43" s="82">
        <f>ROUND(IF($Q$13&lt;&gt;"",IF('Salary Info'!$C$19&gt;$Q$13,($Q$13/12)*S43,'Salary Info'!$C$20*S43),'Salary Info'!$C$20*S43),2)</f>
        <v>801.25</v>
      </c>
      <c r="R43" s="56">
        <f>Q43/('Salary Info'!$C$16/12)</f>
        <v>3.2050000000000002E-2</v>
      </c>
      <c r="S43" s="316">
        <v>0.05</v>
      </c>
      <c r="T43" s="82">
        <f>ROUND(IF($T$13&lt;&gt;"",IF('Salary Info'!$C$19&gt;$T$13,($T$13/12)*V43,'Salary Info'!$C$20*V43),'Salary Info'!$C$20*V43),2)</f>
        <v>1291.67</v>
      </c>
      <c r="U43" s="56">
        <f>T43/('Salary Info'!$C$16/12)</f>
        <v>5.1666800000000006E-2</v>
      </c>
      <c r="V43" s="291">
        <v>0.05</v>
      </c>
      <c r="W43" s="82">
        <f>ROUND(IF($W$13&lt;&gt;"",IF('Salary Info'!$C$19&gt;$W$13,($W$13/12)*Y43,'Salary Info'!$C$20*Y43),'Salary Info'!$C$20*Y43),2)</f>
        <v>1291.67</v>
      </c>
      <c r="X43" s="56">
        <f>W43/('Salary Info'!$C$16/12)</f>
        <v>5.1666800000000006E-2</v>
      </c>
      <c r="Y43" s="291">
        <v>0.05</v>
      </c>
      <c r="Z43" s="85">
        <f>ROUND(IF($Z$13&lt;&gt;"",IF('Salary Info'!$C$19&gt;$Z$13,($Z$13/12)*AB43,'Salary Info'!$C$20*AB43),'Salary Info'!$C$20*AB43),2)</f>
        <v>1291.67</v>
      </c>
      <c r="AA43" s="56">
        <f>Z43/('Salary Info'!$C$16/12)</f>
        <v>5.1666800000000006E-2</v>
      </c>
      <c r="AB43" s="291">
        <v>0.05</v>
      </c>
      <c r="AC43" s="82">
        <f>ROUND(IF($AC$13&lt;&gt;"",IF('Salary Info'!$C$19&gt;$AC$13,($AC$13/12)*AE43,'Salary Info'!$C$20*AE43),'Salary Info'!$C$20*AE43),2)</f>
        <v>320.5</v>
      </c>
      <c r="AD43" s="56">
        <f>AC43/('Salary Info'!$C$16/12)</f>
        <v>1.282E-2</v>
      </c>
      <c r="AE43" s="291">
        <v>0.02</v>
      </c>
      <c r="AF43" s="82">
        <f>ROUND(IF($AF$13&lt;&gt;"",IF('Salary Info'!$C$19&gt;$AF$13,($AF$13/12)*AH43,'Salary Info'!$C$20*AH43),'Salary Info'!$C$20*AH43),2)</f>
        <v>516.66999999999996</v>
      </c>
      <c r="AG43" s="56">
        <f>AF43/('Salary Info'!$C$16/12)</f>
        <v>2.0666799999999999E-2</v>
      </c>
      <c r="AH43" s="291">
        <v>0.02</v>
      </c>
      <c r="AI43" s="82">
        <f>ROUND(IF($AI$13&lt;&gt;"",IF('Salary Info'!$C$19&gt;$AI$13,($AI$13/12)*AK43,'Salary Info'!$C$20*AK43),'Salary Info'!$C$20*AK43),2)</f>
        <v>1291.67</v>
      </c>
      <c r="AJ43" s="56">
        <f>AI43/('Salary Info'!$C$16/12)</f>
        <v>5.1666800000000006E-2</v>
      </c>
      <c r="AK43" s="291">
        <v>0.05</v>
      </c>
      <c r="AL43" s="82">
        <f>ROUND(IF($AL$13&lt;&gt;"",IF('Salary Info'!$C$19&gt;$AL$13,($AL$13/12)*AN43,'Salary Info'!$C$20*AN43),'Salary Info'!$C$20*AN43),2)</f>
        <v>4133.33</v>
      </c>
      <c r="AM43" s="56">
        <f>AL43/('Salary Info'!$C$16/12)</f>
        <v>0.16533319999999999</v>
      </c>
      <c r="AN43" s="291">
        <v>0.16</v>
      </c>
      <c r="AO43" s="82">
        <f>AP43*('Salary Info'!$C$16/12)</f>
        <v>0</v>
      </c>
      <c r="AP43" s="261">
        <v>0</v>
      </c>
      <c r="AQ43" s="265">
        <f>AO43/'Salary Info'!$C$20</f>
        <v>0</v>
      </c>
      <c r="AR43" s="268"/>
      <c r="AS43" s="82">
        <f t="shared" si="22"/>
        <v>16547.18</v>
      </c>
      <c r="AT43" s="269">
        <f t="shared" si="23"/>
        <v>0.8</v>
      </c>
      <c r="AU43" s="268"/>
      <c r="AV43" s="82">
        <f>'Salary Info'!$C$17/12</f>
        <v>416.66666666666669</v>
      </c>
      <c r="AW43" s="28"/>
      <c r="AX43" s="271">
        <f>AV43/'Salary Info'!$C$20</f>
        <v>1.6129034339230238E-2</v>
      </c>
      <c r="AY43" s="268"/>
      <c r="AZ43" s="82">
        <f>'Salary Info'!$C$18/12</f>
        <v>416.66666666666669</v>
      </c>
      <c r="BA43" s="56"/>
      <c r="BB43" s="271">
        <f>AZ43/'Salary Info'!$C$20</f>
        <v>1.6129034339230238E-2</v>
      </c>
      <c r="BC43" s="268"/>
      <c r="BD43" s="20">
        <f t="shared" si="0"/>
        <v>44742</v>
      </c>
      <c r="BE43" s="82">
        <f>ROUND(('Salary Info'!$C$20*AT43)-AS43,2)</f>
        <v>4119.4799999999996</v>
      </c>
      <c r="BF43" s="56">
        <f>BE43/('Salary Info'!$C$16/12)</f>
        <v>0.16477919999999999</v>
      </c>
      <c r="BG43" s="265"/>
      <c r="BH43" s="82">
        <f>ROUND('Salary Info'!$C$20-AS43-AV43-AZ43-BE43,2)</f>
        <v>4333.34</v>
      </c>
      <c r="BI43" s="56">
        <f>BH43/('Salary Info'!$C$16/12)</f>
        <v>0.1733336</v>
      </c>
      <c r="BJ43" s="265">
        <f>BH43/'Salary Info'!$C$20</f>
        <v>0.1677422151925439</v>
      </c>
      <c r="BK43" s="317">
        <f t="shared" si="24"/>
        <v>0.20000028387100438</v>
      </c>
      <c r="BL43" s="259">
        <f t="shared" si="25"/>
        <v>25833.333333333336</v>
      </c>
      <c r="BM43" s="271">
        <f t="shared" si="26"/>
        <v>1.0000002838710043</v>
      </c>
      <c r="BN43" s="272">
        <f>ROUND(SUM(AS43,BE43,BH43,AV43,AZ43)-'Salary Info'!$C$20,0)</f>
        <v>0</v>
      </c>
      <c r="BP43" s="272">
        <f t="shared" si="27"/>
        <v>25000</v>
      </c>
      <c r="BQ43" s="273">
        <f>ROUND(('Salary Info'!$C$16/12)-'SALARY GRID'!BP43,1)</f>
        <v>0</v>
      </c>
      <c r="BR43" s="274">
        <f t="shared" si="28"/>
        <v>1</v>
      </c>
    </row>
    <row r="44" spans="1:244" s="10" customFormat="1" ht="15.95" customHeight="1" x14ac:dyDescent="0.2">
      <c r="A44" s="17" t="s">
        <v>81</v>
      </c>
      <c r="B44" s="83">
        <f>SUM(B38:B43)</f>
        <v>9615</v>
      </c>
      <c r="C44" s="30"/>
      <c r="D44" s="70">
        <f>SUM(D38:D43)/6</f>
        <v>9.9999999999999992E-2</v>
      </c>
      <c r="E44" s="86"/>
      <c r="F44" s="30"/>
      <c r="G44" s="75"/>
      <c r="H44" s="89">
        <f>SUM(H38:H43)</f>
        <v>14422.5</v>
      </c>
      <c r="I44" s="30"/>
      <c r="J44" s="70">
        <f>SUM(J38:J43)/6</f>
        <v>0.15</v>
      </c>
      <c r="K44" s="86"/>
      <c r="L44" s="30"/>
      <c r="M44" s="75"/>
      <c r="N44" s="86">
        <f>SUM(N38:N43)</f>
        <v>9615</v>
      </c>
      <c r="O44" s="30"/>
      <c r="P44" s="70">
        <f>SUM(P38:P43)/6</f>
        <v>9.9999999999999992E-2</v>
      </c>
      <c r="Q44" s="83">
        <f>SUM(Q38:Q43)</f>
        <v>4807.5</v>
      </c>
      <c r="R44" s="30"/>
      <c r="S44" s="70">
        <f>SUM(S38:S43)/6</f>
        <v>4.9999999999999996E-2</v>
      </c>
      <c r="T44" s="83">
        <f>SUM(T38:T43)</f>
        <v>7750.02</v>
      </c>
      <c r="U44" s="30"/>
      <c r="V44" s="70">
        <f>SUM(V38:V43)/6</f>
        <v>4.9999999999999996E-2</v>
      </c>
      <c r="W44" s="83">
        <f>SUM(W38:W43)</f>
        <v>7750.02</v>
      </c>
      <c r="X44" s="30"/>
      <c r="Y44" s="70">
        <f>SUM(Y38:Y43)/6</f>
        <v>4.9999999999999996E-2</v>
      </c>
      <c r="Z44" s="86">
        <f>SUM(Z38:Z43)</f>
        <v>7750.02</v>
      </c>
      <c r="AA44" s="30"/>
      <c r="AB44" s="70">
        <f>SUM(AB38:AB43)/6</f>
        <v>4.9999999999999996E-2</v>
      </c>
      <c r="AC44" s="83">
        <f>SUM(AC38:AC43)</f>
        <v>1923</v>
      </c>
      <c r="AD44" s="30"/>
      <c r="AE44" s="70">
        <f>SUM(AE38:AE43)/6</f>
        <v>0.02</v>
      </c>
      <c r="AF44" s="83">
        <f>SUM(AF38:AF43)</f>
        <v>3100.02</v>
      </c>
      <c r="AG44" s="30"/>
      <c r="AH44" s="70">
        <f>SUM(AH38:AH43)/6</f>
        <v>0.02</v>
      </c>
      <c r="AI44" s="83">
        <f>SUM(AI38:AI43)</f>
        <v>7750.02</v>
      </c>
      <c r="AJ44" s="30"/>
      <c r="AK44" s="70">
        <f>SUM(AK38:AK43)/6</f>
        <v>4.9999999999999996E-2</v>
      </c>
      <c r="AL44" s="83">
        <f>SUM(AL38:AL43)</f>
        <v>24799.980000000003</v>
      </c>
      <c r="AM44" s="30"/>
      <c r="AN44" s="70">
        <f>SUM(AN38:AN43)/6</f>
        <v>0.16</v>
      </c>
      <c r="AO44" s="86">
        <f>SUM(AO38:AO43)</f>
        <v>0</v>
      </c>
      <c r="AP44" s="30"/>
      <c r="AQ44" s="19">
        <f>SUM(AQ38:AQ43)/6</f>
        <v>0</v>
      </c>
      <c r="AR44" s="8"/>
      <c r="AS44" s="83">
        <f>SUM(AS38:AS43)</f>
        <v>99283.079999999987</v>
      </c>
      <c r="AT44" s="19">
        <f>SUM(AT38:AT43)/6</f>
        <v>0.79999999999999993</v>
      </c>
      <c r="AU44" s="8"/>
      <c r="AV44" s="83">
        <f>SUM(AV38:AV43)</f>
        <v>2500</v>
      </c>
      <c r="AW44" s="30"/>
      <c r="AX44" s="70">
        <f>SUM(AX38:AX43)/6</f>
        <v>1.6129034339230238E-2</v>
      </c>
      <c r="AY44" s="8"/>
      <c r="AZ44" s="83">
        <f>SUM(AZ38:AZ43)</f>
        <v>2500</v>
      </c>
      <c r="BA44" s="30"/>
      <c r="BB44" s="70">
        <f>SUM(BB38:BB43)/6</f>
        <v>1.6129034339230238E-2</v>
      </c>
      <c r="BC44" s="8"/>
      <c r="BD44" s="17" t="str">
        <f t="shared" si="0"/>
        <v>FY22 SPRING TOTAL</v>
      </c>
      <c r="BE44" s="83">
        <f>SUM(BE38:BE43)</f>
        <v>24716.879999999997</v>
      </c>
      <c r="BF44" s="30"/>
      <c r="BG44" s="70"/>
      <c r="BH44" s="83">
        <f>SUM(BH38:BH43)</f>
        <v>26000.04</v>
      </c>
      <c r="BI44" s="30"/>
      <c r="BJ44" s="70">
        <f>SUM(BJ38:BJ43)/6</f>
        <v>0.16774221519254387</v>
      </c>
      <c r="BK44" s="8"/>
      <c r="BL44" s="83">
        <f>SUM(BL38:BL43)</f>
        <v>155000.00000000003</v>
      </c>
      <c r="BM44" s="78">
        <f>SUM(BM38:BM43)/6</f>
        <v>1.0000002838710043</v>
      </c>
      <c r="BN44" s="12"/>
      <c r="BO44" s="8"/>
      <c r="BP44" s="7"/>
      <c r="BQ44" s="8"/>
      <c r="BR44" s="7"/>
      <c r="BS44" s="8"/>
      <c r="BT44" s="7"/>
      <c r="BU44" s="8"/>
      <c r="BV44" s="7"/>
      <c r="BW44" s="8"/>
      <c r="BX44" s="7"/>
      <c r="BY44" s="8"/>
      <c r="BZ44" s="7"/>
      <c r="CA44" s="8"/>
      <c r="CB44" s="7"/>
      <c r="CC44" s="8"/>
      <c r="CD44" s="7"/>
      <c r="CE44" s="8"/>
      <c r="CF44" s="7"/>
      <c r="CG44" s="9"/>
      <c r="CH44" s="6"/>
      <c r="CI44" s="7"/>
      <c r="CJ44" s="8"/>
      <c r="CK44" s="7"/>
      <c r="CL44" s="8"/>
      <c r="CM44" s="7"/>
      <c r="CN44" s="8"/>
      <c r="CO44" s="7"/>
      <c r="CP44" s="8"/>
      <c r="CQ44" s="7"/>
      <c r="CR44" s="8"/>
      <c r="CS44" s="7"/>
      <c r="CT44" s="8"/>
      <c r="CU44" s="7"/>
      <c r="CV44" s="8"/>
      <c r="CW44" s="7"/>
      <c r="CX44" s="8"/>
      <c r="CY44" s="7"/>
      <c r="CZ44" s="8"/>
      <c r="DA44" s="7"/>
      <c r="DB44" s="8"/>
      <c r="DC44" s="7"/>
      <c r="DD44" s="8"/>
      <c r="DE44" s="7"/>
      <c r="DF44" s="8"/>
      <c r="DG44" s="7"/>
      <c r="DH44" s="9"/>
      <c r="DI44" s="6"/>
      <c r="DJ44" s="7"/>
      <c r="DK44" s="8"/>
      <c r="DL44" s="7"/>
      <c r="DM44" s="8"/>
      <c r="DN44" s="7"/>
      <c r="DO44" s="8"/>
      <c r="DP44" s="7"/>
      <c r="DQ44" s="8"/>
      <c r="DR44" s="7"/>
      <c r="DS44" s="8"/>
      <c r="DT44" s="7"/>
      <c r="DU44" s="8"/>
      <c r="DV44" s="7"/>
      <c r="DW44" s="8"/>
      <c r="DX44" s="7"/>
      <c r="DY44" s="8"/>
      <c r="DZ44" s="7"/>
      <c r="EA44" s="8"/>
      <c r="EB44" s="7"/>
      <c r="EC44" s="8"/>
      <c r="ED44" s="7"/>
      <c r="EE44" s="8"/>
      <c r="EF44" s="7"/>
      <c r="EG44" s="8"/>
      <c r="EH44" s="7"/>
      <c r="EI44" s="9"/>
      <c r="EJ44" s="6"/>
      <c r="EK44" s="7"/>
      <c r="EL44" s="8"/>
      <c r="EM44" s="7"/>
      <c r="EN44" s="8"/>
      <c r="EO44" s="7"/>
      <c r="EP44" s="8"/>
      <c r="EQ44" s="7"/>
      <c r="ER44" s="8"/>
      <c r="ES44" s="7"/>
      <c r="ET44" s="8"/>
      <c r="EU44" s="7"/>
      <c r="EV44" s="8"/>
      <c r="EW44" s="7"/>
      <c r="EX44" s="8"/>
      <c r="EY44" s="7"/>
      <c r="EZ44" s="8"/>
      <c r="FA44" s="7"/>
      <c r="FB44" s="8"/>
      <c r="FC44" s="7"/>
      <c r="FD44" s="8"/>
      <c r="FE44" s="7"/>
      <c r="FF44" s="8"/>
      <c r="FG44" s="7"/>
      <c r="FH44" s="8"/>
      <c r="FI44" s="7"/>
      <c r="FJ44" s="9"/>
      <c r="FK44" s="6"/>
      <c r="FL44" s="7"/>
      <c r="FM44" s="8"/>
      <c r="FN44" s="7"/>
      <c r="FO44" s="8"/>
      <c r="FP44" s="7"/>
      <c r="FQ44" s="8"/>
      <c r="FR44" s="7"/>
      <c r="FS44" s="8"/>
      <c r="FT44" s="7"/>
      <c r="FU44" s="8"/>
      <c r="FV44" s="7"/>
      <c r="FW44" s="8"/>
      <c r="FX44" s="7"/>
      <c r="FY44" s="8"/>
      <c r="FZ44" s="7"/>
      <c r="GA44" s="8"/>
      <c r="GB44" s="7"/>
      <c r="GC44" s="8"/>
      <c r="GD44" s="7"/>
      <c r="GE44" s="8"/>
      <c r="GF44" s="7"/>
      <c r="GG44" s="8"/>
      <c r="GH44" s="7"/>
      <c r="GI44" s="8"/>
      <c r="GJ44" s="7"/>
      <c r="GK44" s="9"/>
      <c r="GL44" s="6"/>
      <c r="GM44" s="7"/>
      <c r="GN44" s="8"/>
      <c r="GO44" s="7"/>
      <c r="GP44" s="8"/>
      <c r="GQ44" s="7"/>
      <c r="GR44" s="8"/>
      <c r="GS44" s="7"/>
      <c r="GT44" s="8"/>
      <c r="GU44" s="7"/>
      <c r="GV44" s="8"/>
      <c r="GW44" s="7"/>
      <c r="GX44" s="8"/>
      <c r="GY44" s="7"/>
      <c r="GZ44" s="8"/>
      <c r="HA44" s="7"/>
      <c r="HB44" s="8"/>
      <c r="HC44" s="7"/>
      <c r="HD44" s="8"/>
      <c r="HE44" s="7"/>
      <c r="HF44" s="8"/>
      <c r="HG44" s="7"/>
      <c r="HH44" s="8"/>
      <c r="HI44" s="7"/>
      <c r="HJ44" s="8"/>
      <c r="HK44" s="7"/>
      <c r="HL44" s="9"/>
      <c r="HM44" s="6"/>
      <c r="HN44" s="7"/>
      <c r="HO44" s="8"/>
      <c r="HP44" s="7"/>
      <c r="HQ44" s="8"/>
      <c r="HR44" s="7"/>
      <c r="HS44" s="8"/>
      <c r="HT44" s="7"/>
      <c r="HU44" s="8"/>
      <c r="HV44" s="7"/>
      <c r="HW44" s="8"/>
      <c r="HX44" s="7"/>
      <c r="HY44" s="8"/>
      <c r="HZ44" s="7"/>
      <c r="IA44" s="8"/>
      <c r="IB44" s="7"/>
      <c r="IC44" s="8"/>
      <c r="ID44" s="7"/>
      <c r="IE44" s="8"/>
      <c r="IF44" s="7"/>
      <c r="IG44" s="8"/>
      <c r="IH44" s="7"/>
      <c r="II44" s="8"/>
      <c r="IJ44" s="7"/>
    </row>
    <row r="45" spans="1:244" s="10" customFormat="1" ht="15.95" customHeight="1" thickBot="1" x14ac:dyDescent="0.25">
      <c r="A45" s="18" t="s">
        <v>83</v>
      </c>
      <c r="B45" s="84">
        <f>+B37+B44</f>
        <v>19230</v>
      </c>
      <c r="C45" s="31"/>
      <c r="D45" s="71">
        <f>(D37+D44)/2</f>
        <v>9.9999999999999992E-2</v>
      </c>
      <c r="E45" s="87"/>
      <c r="F45" s="31"/>
      <c r="G45" s="123"/>
      <c r="H45" s="90">
        <f>+H37+H44</f>
        <v>28845</v>
      </c>
      <c r="I45" s="31"/>
      <c r="J45" s="71">
        <f>(J37+J44)/2</f>
        <v>0.15</v>
      </c>
      <c r="K45" s="87"/>
      <c r="L45" s="31"/>
      <c r="M45" s="74"/>
      <c r="N45" s="87">
        <f>+N37+N44</f>
        <v>19230</v>
      </c>
      <c r="O45" s="31"/>
      <c r="P45" s="71">
        <f>(P37+P44)/2</f>
        <v>9.9999999999999992E-2</v>
      </c>
      <c r="Q45" s="84">
        <f>+Q37+Q44</f>
        <v>9615</v>
      </c>
      <c r="R45" s="31"/>
      <c r="S45" s="71">
        <f>(S37+S44)/2</f>
        <v>4.9999999999999996E-2</v>
      </c>
      <c r="T45" s="84">
        <f>+T37+T44</f>
        <v>15500.04</v>
      </c>
      <c r="U45" s="31"/>
      <c r="V45" s="71">
        <f>(V37+V44)/2</f>
        <v>4.9999999999999996E-2</v>
      </c>
      <c r="W45" s="84">
        <f>+W37+W44</f>
        <v>15500.04</v>
      </c>
      <c r="X45" s="31"/>
      <c r="Y45" s="71">
        <f>(Y37+Y44)/2</f>
        <v>4.9999999999999996E-2</v>
      </c>
      <c r="Z45" s="87">
        <f>+Z37+Z44</f>
        <v>15500.04</v>
      </c>
      <c r="AA45" s="31"/>
      <c r="AB45" s="71">
        <f>(AB37+AB44)/2</f>
        <v>4.9999999999999996E-2</v>
      </c>
      <c r="AC45" s="84">
        <f>+AC37+AC44</f>
        <v>3846</v>
      </c>
      <c r="AD45" s="31"/>
      <c r="AE45" s="71">
        <f>(AE37+AE44)/2</f>
        <v>0.02</v>
      </c>
      <c r="AF45" s="84">
        <f>+AF37+AF44</f>
        <v>6200.04</v>
      </c>
      <c r="AG45" s="31"/>
      <c r="AH45" s="71">
        <f>(AH37+AH44)/2</f>
        <v>0.02</v>
      </c>
      <c r="AI45" s="84">
        <f>+AI37+AI44</f>
        <v>15500.04</v>
      </c>
      <c r="AJ45" s="31"/>
      <c r="AK45" s="71">
        <f>(AK37+AK44)/2</f>
        <v>4.9999999999999996E-2</v>
      </c>
      <c r="AL45" s="84">
        <f>+AL44+AL37</f>
        <v>49599.960000000006</v>
      </c>
      <c r="AM45" s="31"/>
      <c r="AN45" s="71">
        <f>(AN37+AN44)/2</f>
        <v>0.16</v>
      </c>
      <c r="AO45" s="135">
        <f>+AO44+AO37</f>
        <v>0</v>
      </c>
      <c r="AP45" s="31"/>
      <c r="AQ45" s="23">
        <f>(AQ37+AQ44)/2</f>
        <v>0</v>
      </c>
      <c r="AR45" s="8"/>
      <c r="AS45" s="84">
        <f>+AS37+AS44</f>
        <v>198566.15999999997</v>
      </c>
      <c r="AT45" s="23">
        <f>(AT37+AT44)/2</f>
        <v>0.79999999999999993</v>
      </c>
      <c r="AU45" s="8"/>
      <c r="AV45" s="84">
        <f>+AV44+AV37</f>
        <v>5000</v>
      </c>
      <c r="AW45" s="31"/>
      <c r="AX45" s="71">
        <f>(AX37+AX44)/2</f>
        <v>1.6129034339230238E-2</v>
      </c>
      <c r="AY45" s="8"/>
      <c r="AZ45" s="84">
        <f>+AZ37+AZ44</f>
        <v>5000</v>
      </c>
      <c r="BA45" s="31"/>
      <c r="BB45" s="71">
        <f>(BB37+BB44)/2</f>
        <v>1.6129034339230238E-2</v>
      </c>
      <c r="BC45" s="8"/>
      <c r="BD45" s="17" t="str">
        <f t="shared" si="0"/>
        <v>FY2022 TOTAL</v>
      </c>
      <c r="BE45" s="84">
        <f>+BE37+BE44</f>
        <v>49433.759999999995</v>
      </c>
      <c r="BF45" s="31"/>
      <c r="BG45" s="71"/>
      <c r="BH45" s="84">
        <f>+BH37+BH44</f>
        <v>52000.08</v>
      </c>
      <c r="BI45" s="31"/>
      <c r="BJ45" s="71">
        <f>(BJ37+BJ44)/2</f>
        <v>0.16774221519254387</v>
      </c>
      <c r="BK45" s="8"/>
      <c r="BL45" s="84">
        <f>+BL37+BL44</f>
        <v>310000.00000000006</v>
      </c>
      <c r="BM45" s="79">
        <f>(BM37+BM44)/2</f>
        <v>1.0000002838710043</v>
      </c>
      <c r="BN45" s="12"/>
      <c r="BO45" s="8"/>
      <c r="BP45" s="7"/>
      <c r="BQ45" s="8"/>
      <c r="BR45" s="7"/>
      <c r="BS45" s="8"/>
      <c r="BT45" s="7"/>
      <c r="BU45" s="8"/>
      <c r="BV45" s="7"/>
      <c r="BW45" s="8"/>
      <c r="BX45" s="7"/>
      <c r="BY45" s="8"/>
      <c r="BZ45" s="7"/>
      <c r="CA45" s="8"/>
      <c r="CB45" s="7"/>
      <c r="CC45" s="8"/>
      <c r="CD45" s="7"/>
      <c r="CE45" s="8"/>
      <c r="CF45" s="7"/>
      <c r="CG45" s="9"/>
      <c r="CH45" s="6"/>
      <c r="CI45" s="7"/>
      <c r="CJ45" s="8"/>
      <c r="CK45" s="7"/>
      <c r="CL45" s="8"/>
      <c r="CM45" s="7"/>
      <c r="CN45" s="8"/>
      <c r="CO45" s="7"/>
      <c r="CP45" s="8"/>
      <c r="CQ45" s="7"/>
      <c r="CR45" s="8"/>
      <c r="CS45" s="7"/>
      <c r="CT45" s="8"/>
      <c r="CU45" s="7"/>
      <c r="CV45" s="8"/>
      <c r="CW45" s="7"/>
      <c r="CX45" s="8"/>
      <c r="CY45" s="7"/>
      <c r="CZ45" s="8"/>
      <c r="DA45" s="7"/>
      <c r="DB45" s="8"/>
      <c r="DC45" s="7"/>
      <c r="DD45" s="8"/>
      <c r="DE45" s="7"/>
      <c r="DF45" s="8"/>
      <c r="DG45" s="7"/>
      <c r="DH45" s="9"/>
      <c r="DI45" s="6"/>
      <c r="DJ45" s="7"/>
      <c r="DK45" s="8"/>
      <c r="DL45" s="7"/>
      <c r="DM45" s="8"/>
      <c r="DN45" s="7"/>
      <c r="DO45" s="8"/>
      <c r="DP45" s="7"/>
      <c r="DQ45" s="8"/>
      <c r="DR45" s="7"/>
      <c r="DS45" s="8"/>
      <c r="DT45" s="7"/>
      <c r="DU45" s="8"/>
      <c r="DV45" s="7"/>
      <c r="DW45" s="8"/>
      <c r="DX45" s="7"/>
      <c r="DY45" s="8"/>
      <c r="DZ45" s="7"/>
      <c r="EA45" s="8"/>
      <c r="EB45" s="7"/>
      <c r="EC45" s="8"/>
      <c r="ED45" s="7"/>
      <c r="EE45" s="8"/>
      <c r="EF45" s="7"/>
      <c r="EG45" s="8"/>
      <c r="EH45" s="7"/>
      <c r="EI45" s="9"/>
      <c r="EJ45" s="6"/>
      <c r="EK45" s="7"/>
      <c r="EL45" s="8"/>
      <c r="EM45" s="7"/>
      <c r="EN45" s="8"/>
      <c r="EO45" s="7"/>
      <c r="EP45" s="8"/>
      <c r="EQ45" s="7"/>
      <c r="ER45" s="8"/>
      <c r="ES45" s="7"/>
      <c r="ET45" s="8"/>
      <c r="EU45" s="7"/>
      <c r="EV45" s="8"/>
      <c r="EW45" s="7"/>
      <c r="EX45" s="8"/>
      <c r="EY45" s="7"/>
      <c r="EZ45" s="8"/>
      <c r="FA45" s="7"/>
      <c r="FB45" s="8"/>
      <c r="FC45" s="7"/>
      <c r="FD45" s="8"/>
      <c r="FE45" s="7"/>
      <c r="FF45" s="8"/>
      <c r="FG45" s="7"/>
      <c r="FH45" s="8"/>
      <c r="FI45" s="7"/>
      <c r="FJ45" s="9"/>
      <c r="FK45" s="6"/>
      <c r="FL45" s="7"/>
      <c r="FM45" s="8"/>
      <c r="FN45" s="7"/>
      <c r="FO45" s="8"/>
      <c r="FP45" s="7"/>
      <c r="FQ45" s="8"/>
      <c r="FR45" s="7"/>
      <c r="FS45" s="8"/>
      <c r="FT45" s="7"/>
      <c r="FU45" s="8"/>
      <c r="FV45" s="7"/>
      <c r="FW45" s="8"/>
      <c r="FX45" s="7"/>
      <c r="FY45" s="8"/>
      <c r="FZ45" s="7"/>
      <c r="GA45" s="8"/>
      <c r="GB45" s="7"/>
      <c r="GC45" s="8"/>
      <c r="GD45" s="7"/>
      <c r="GE45" s="8"/>
      <c r="GF45" s="7"/>
      <c r="GG45" s="8"/>
      <c r="GH45" s="7"/>
      <c r="GI45" s="8"/>
      <c r="GJ45" s="7"/>
      <c r="GK45" s="9"/>
      <c r="GL45" s="6"/>
      <c r="GM45" s="7"/>
      <c r="GN45" s="8"/>
      <c r="GO45" s="7"/>
      <c r="GP45" s="8"/>
      <c r="GQ45" s="7"/>
      <c r="GR45" s="8"/>
      <c r="GS45" s="7"/>
      <c r="GT45" s="8"/>
      <c r="GU45" s="7"/>
      <c r="GV45" s="8"/>
      <c r="GW45" s="7"/>
      <c r="GX45" s="8"/>
      <c r="GY45" s="7"/>
      <c r="GZ45" s="8"/>
      <c r="HA45" s="7"/>
      <c r="HB45" s="8"/>
      <c r="HC45" s="7"/>
      <c r="HD45" s="8"/>
      <c r="HE45" s="7"/>
      <c r="HF45" s="8"/>
      <c r="HG45" s="7"/>
      <c r="HH45" s="8"/>
      <c r="HI45" s="7"/>
      <c r="HJ45" s="8"/>
      <c r="HK45" s="7"/>
      <c r="HL45" s="9"/>
      <c r="HM45" s="6"/>
      <c r="HN45" s="7"/>
      <c r="HO45" s="8"/>
      <c r="HP45" s="7"/>
      <c r="HQ45" s="8"/>
      <c r="HR45" s="7"/>
      <c r="HS45" s="8"/>
      <c r="HT45" s="7"/>
      <c r="HU45" s="8"/>
      <c r="HV45" s="7"/>
      <c r="HW45" s="8"/>
      <c r="HX45" s="7"/>
      <c r="HY45" s="8"/>
      <c r="HZ45" s="7"/>
      <c r="IA45" s="8"/>
      <c r="IB45" s="7"/>
      <c r="IC45" s="8"/>
      <c r="ID45" s="7"/>
      <c r="IE45" s="8"/>
      <c r="IF45" s="7"/>
      <c r="IG45" s="8"/>
      <c r="IH45" s="7"/>
      <c r="II45" s="8"/>
      <c r="IJ45" s="7"/>
    </row>
    <row r="46" spans="1:244" ht="15.95" customHeight="1" x14ac:dyDescent="0.2"/>
    <row r="47" spans="1:244" s="11" customFormat="1" ht="15.95" customHeight="1" x14ac:dyDescent="0.2">
      <c r="A47" s="13" t="s">
        <v>7</v>
      </c>
      <c r="D47" s="187">
        <v>0.1</v>
      </c>
      <c r="G47" s="32"/>
      <c r="I47" s="35"/>
      <c r="J47" s="187">
        <v>0.15</v>
      </c>
      <c r="L47" s="32"/>
      <c r="M47" s="32"/>
      <c r="P47" s="187">
        <v>0.1</v>
      </c>
      <c r="S47" s="187">
        <v>0.05</v>
      </c>
      <c r="V47" s="187">
        <v>0.05</v>
      </c>
      <c r="W47" s="32"/>
      <c r="X47" s="32"/>
      <c r="Y47" s="187">
        <v>0.05</v>
      </c>
      <c r="AB47" s="187">
        <v>0.05</v>
      </c>
      <c r="AE47" s="187">
        <v>0.02</v>
      </c>
      <c r="AH47" s="187">
        <v>0.02</v>
      </c>
      <c r="AK47" s="187">
        <v>0.05</v>
      </c>
      <c r="AL47" s="37"/>
      <c r="AM47" s="37"/>
      <c r="AN47" s="187">
        <v>0.16</v>
      </c>
      <c r="AO47" s="50"/>
      <c r="AP47" s="50"/>
      <c r="AQ47" s="50"/>
      <c r="AV47" s="398"/>
      <c r="AW47" s="398"/>
      <c r="AX47" s="398"/>
      <c r="BB47" s="32"/>
      <c r="BG47" s="32"/>
      <c r="BJ47" s="32"/>
      <c r="BM47" s="35"/>
    </row>
    <row r="48" spans="1:244" s="11" customFormat="1" ht="15.95" customHeight="1" x14ac:dyDescent="0.2">
      <c r="A48" s="13" t="s">
        <v>18</v>
      </c>
      <c r="C48" s="36"/>
      <c r="D48" s="36">
        <f>D47*0.76</f>
        <v>7.6000000000000012E-2</v>
      </c>
      <c r="G48" s="32"/>
      <c r="I48" s="37"/>
      <c r="J48" s="36">
        <f>J47*0.76</f>
        <v>0.11399999999999999</v>
      </c>
      <c r="L48" s="36"/>
      <c r="M48" s="32"/>
      <c r="P48" s="36">
        <f>P47*0.76</f>
        <v>7.6000000000000012E-2</v>
      </c>
      <c r="S48" s="36">
        <f>S47*0.76</f>
        <v>3.8000000000000006E-2</v>
      </c>
      <c r="U48" s="37"/>
      <c r="V48" s="219">
        <v>0</v>
      </c>
      <c r="W48" s="37"/>
      <c r="X48" s="37"/>
      <c r="Y48" s="219">
        <v>0</v>
      </c>
      <c r="AA48" s="37"/>
      <c r="AB48" s="219">
        <v>0</v>
      </c>
      <c r="AC48" s="36"/>
      <c r="AD48" s="36"/>
      <c r="AE48" s="219">
        <v>0.02</v>
      </c>
      <c r="AF48" s="39"/>
      <c r="AG48" s="39"/>
      <c r="AH48" s="219">
        <v>0.02</v>
      </c>
      <c r="AI48" s="39"/>
      <c r="AJ48" s="39"/>
      <c r="AK48" s="219">
        <v>0.05</v>
      </c>
      <c r="AN48" s="219">
        <v>0.16</v>
      </c>
      <c r="AO48" s="49"/>
      <c r="AP48" s="49"/>
      <c r="AQ48" s="49"/>
      <c r="AV48" s="397"/>
      <c r="AW48" s="397"/>
      <c r="AX48" s="397"/>
      <c r="BB48" s="32"/>
      <c r="BG48" s="32"/>
      <c r="BJ48" s="32"/>
      <c r="BM48" s="35"/>
    </row>
    <row r="49" spans="1:65" s="11" customFormat="1" ht="15.95" customHeight="1" x14ac:dyDescent="0.2">
      <c r="A49" s="54" t="s">
        <v>50</v>
      </c>
      <c r="C49" s="55"/>
      <c r="D49" s="44">
        <f>SUM(D28,D31:D36,D38:D42)/12</f>
        <v>9.9999999999999992E-2</v>
      </c>
      <c r="G49" s="32"/>
      <c r="I49" s="44"/>
      <c r="J49" s="44">
        <f>SUM(J31:J36,J38:J43)/12</f>
        <v>0.14999999999999997</v>
      </c>
      <c r="L49" s="44"/>
      <c r="M49" s="32"/>
      <c r="N49" s="32"/>
      <c r="O49" s="32"/>
      <c r="P49" s="44">
        <f>SUM(P31:P36,P38:P43)/12</f>
        <v>9.9999999999999992E-2</v>
      </c>
      <c r="R49" s="55"/>
      <c r="S49" s="44">
        <f>SUM(S23:S28,S31:S36)/12</f>
        <v>4.9999999999999996E-2</v>
      </c>
      <c r="T49" s="44"/>
      <c r="U49" s="44"/>
      <c r="V49" s="44">
        <f>SUM(V31:V36,V38:V43)/12</f>
        <v>4.9999999999999996E-2</v>
      </c>
      <c r="W49" s="44"/>
      <c r="X49" s="44"/>
      <c r="Y49" s="44">
        <f>SUM(Y31:Y36,Y38:Y43)/12</f>
        <v>4.9999999999999996E-2</v>
      </c>
      <c r="AA49" s="44"/>
      <c r="AB49" s="44">
        <f>SUM(AB31:AB36,AB38:AB43)/12</f>
        <v>4.9999999999999996E-2</v>
      </c>
      <c r="AC49" s="44"/>
      <c r="AD49" s="44"/>
      <c r="AE49" s="44">
        <f>SUM(AE31:AE36,AE38:AE43)/12</f>
        <v>1.9999999999999997E-2</v>
      </c>
      <c r="AF49" s="44"/>
      <c r="AG49" s="44"/>
      <c r="AH49" s="44">
        <f>SUM(AH31:AH36,AH38:AH43)/12</f>
        <v>1.9999999999999997E-2</v>
      </c>
      <c r="AI49" s="44"/>
      <c r="AJ49" s="44"/>
      <c r="AK49" s="44">
        <f>SUM(AK31:AK36,AK38:AK43)/12</f>
        <v>4.9999999999999996E-2</v>
      </c>
      <c r="AN49" s="44">
        <f>SUM(AN31:AN36,AN38:AN43)/12</f>
        <v>0.15999999999999998</v>
      </c>
      <c r="AX49" s="32"/>
      <c r="BB49" s="32"/>
      <c r="BG49" s="32"/>
      <c r="BJ49" s="32"/>
      <c r="BM49" s="35"/>
    </row>
    <row r="50" spans="1:65" ht="15.95" customHeight="1" x14ac:dyDescent="0.2"/>
    <row r="51" spans="1:65" ht="15.95" customHeight="1" x14ac:dyDescent="0.2"/>
    <row r="52" spans="1:65" ht="15.95" customHeight="1" x14ac:dyDescent="0.2"/>
    <row r="53" spans="1:65" ht="15.95" customHeight="1" x14ac:dyDescent="0.2"/>
    <row r="54" spans="1:65" ht="15.95" customHeight="1" x14ac:dyDescent="0.2"/>
    <row r="55" spans="1:65" ht="15.95" customHeight="1" x14ac:dyDescent="0.2"/>
    <row r="56" spans="1:65" ht="15.95" customHeight="1" x14ac:dyDescent="0.2"/>
    <row r="57" spans="1:65" ht="15.95" customHeight="1" x14ac:dyDescent="0.2"/>
    <row r="58" spans="1:65" ht="15.95" customHeight="1" x14ac:dyDescent="0.2"/>
    <row r="59" spans="1:65" ht="15.95" customHeight="1" x14ac:dyDescent="0.2"/>
    <row r="60" spans="1:65" ht="15.95" customHeight="1" x14ac:dyDescent="0.2"/>
    <row r="61" spans="1:65" ht="15.95" customHeight="1" x14ac:dyDescent="0.2"/>
    <row r="62" spans="1:65" ht="15.95" customHeight="1" x14ac:dyDescent="0.2"/>
    <row r="63" spans="1:65" ht="15.95" customHeight="1" x14ac:dyDescent="0.2"/>
    <row r="64" spans="1:65" ht="15.95" customHeight="1" x14ac:dyDescent="0.2"/>
    <row r="65" ht="15.95" customHeight="1" x14ac:dyDescent="0.2"/>
    <row r="66" ht="15.95" customHeight="1" x14ac:dyDescent="0.2"/>
    <row r="67" ht="15.95" customHeight="1" x14ac:dyDescent="0.2"/>
    <row r="68" ht="15.95" customHeight="1" x14ac:dyDescent="0.2"/>
    <row r="69" ht="15.95" customHeight="1" x14ac:dyDescent="0.2"/>
    <row r="70" ht="15.95" customHeight="1" x14ac:dyDescent="0.2"/>
    <row r="71" ht="15.95" customHeight="1" x14ac:dyDescent="0.2"/>
    <row r="72" ht="15.95" customHeight="1" x14ac:dyDescent="0.2"/>
    <row r="73" ht="15.95" customHeight="1" x14ac:dyDescent="0.2"/>
    <row r="74" ht="15.95" customHeight="1" x14ac:dyDescent="0.2"/>
    <row r="75" ht="15.95" customHeight="1" x14ac:dyDescent="0.2"/>
    <row r="76" ht="15.95" customHeight="1" x14ac:dyDescent="0.2"/>
  </sheetData>
  <mergeCells count="10">
    <mergeCell ref="AL5:AN5"/>
    <mergeCell ref="AV48:AX48"/>
    <mergeCell ref="BL6:BM13"/>
    <mergeCell ref="AZ5:BB5"/>
    <mergeCell ref="AV5:AX5"/>
    <mergeCell ref="AV3:AX3"/>
    <mergeCell ref="AV2:AX2"/>
    <mergeCell ref="AV47:AX47"/>
    <mergeCell ref="AT6:AT13"/>
    <mergeCell ref="AS6:AS13"/>
  </mergeCells>
  <conditionalFormatting sqref="D4:AM4 AO4:AQ4">
    <cfRule type="expression" dxfId="123" priority="17">
      <formula>D4&lt;D3</formula>
    </cfRule>
    <cfRule type="expression" dxfId="122" priority="25">
      <formula>D4&gt;=D3</formula>
    </cfRule>
  </conditionalFormatting>
  <conditionalFormatting sqref="D49:U49 Z49:AD49 W49:X49 AF49:AG49 AI49:AJ49 AL49:AM49 AO49:AQ49">
    <cfRule type="expression" dxfId="121" priority="15">
      <formula>D49&lt;D48</formula>
    </cfRule>
    <cfRule type="expression" dxfId="120" priority="16">
      <formula>D49&gt;=D48</formula>
    </cfRule>
  </conditionalFormatting>
  <conditionalFormatting sqref="Y49">
    <cfRule type="expression" dxfId="119" priority="13">
      <formula>Y49&lt;Y48</formula>
    </cfRule>
    <cfRule type="expression" dxfId="118" priority="14">
      <formula>Y49&gt;=Y48</formula>
    </cfRule>
  </conditionalFormatting>
  <conditionalFormatting sqref="V49">
    <cfRule type="expression" dxfId="117" priority="11">
      <formula>V49&lt;V48</formula>
    </cfRule>
    <cfRule type="expression" dxfId="116" priority="12">
      <formula>V49&gt;=V48</formula>
    </cfRule>
  </conditionalFormatting>
  <conditionalFormatting sqref="AE49">
    <cfRule type="expression" dxfId="115" priority="9">
      <formula>AE49&lt;AE48</formula>
    </cfRule>
    <cfRule type="expression" dxfId="114" priority="10">
      <formula>AE49&gt;=AE48</formula>
    </cfRule>
  </conditionalFormatting>
  <conditionalFormatting sqref="AH49">
    <cfRule type="expression" dxfId="113" priority="7">
      <formula>AH49&lt;AH48</formula>
    </cfRule>
    <cfRule type="expression" dxfId="112" priority="8">
      <formula>AH49&gt;=AH48</formula>
    </cfRule>
  </conditionalFormatting>
  <conditionalFormatting sqref="AK49">
    <cfRule type="expression" dxfId="111" priority="5">
      <formula>AK49&lt;AK48</formula>
    </cfRule>
    <cfRule type="expression" dxfId="110" priority="6">
      <formula>AK49&gt;=AK48</formula>
    </cfRule>
  </conditionalFormatting>
  <conditionalFormatting sqref="AN4">
    <cfRule type="expression" dxfId="109" priority="3">
      <formula>AN4&lt;AN3</formula>
    </cfRule>
    <cfRule type="expression" dxfId="108" priority="4">
      <formula>AN4&gt;=AN3</formula>
    </cfRule>
  </conditionalFormatting>
  <conditionalFormatting sqref="AN49">
    <cfRule type="expression" dxfId="107" priority="1">
      <formula>AN49&lt;AN48</formula>
    </cfRule>
    <cfRule type="expression" dxfId="106" priority="2">
      <formula>AN49&gt;=AN48</formula>
    </cfRule>
  </conditionalFormatting>
  <pageMargins left="0.78431372549019596" right="0.78431372549019596" top="0.98039215686274495" bottom="0.98039215686274495" header="0.50980392156862797" footer="0.50980392156862797"/>
  <pageSetup paperSize="5" scale="23" fitToHeight="2" orientation="landscape" r:id="rId1"/>
  <headerFooter alignWithMargins="0">
    <oddFooter>&amp;L&amp;F</oddFooter>
  </headerFooter>
  <colBreaks count="2" manualBreakCount="2">
    <brk id="19" max="47" man="1"/>
    <brk id="46" max="47" man="1"/>
  </colBreaks>
  <ignoredErrors>
    <ignoredError sqref="AE4 D49 D4" formulaRange="1"/>
    <ignoredError sqref="Q22:AP22 Q29:AP30 R23:S28 Q37:AP37 R31:S31 AJ31 R32:S32 AJ32:AJ36 Q44:AP45 R38:S43 AJ38:AJ43 AM31 AM32:AM36 AM38:AM43 R34:S36 R33:S33 U33:V33 AS22:BJ22 AS29:BJ30 AS23:BD28 BF23:BJ28 AS37:BJ37 AS31:BD31 BF31:BJ31 AS32:BD36 BF32:BJ36 AS44:BM45 AS38:BD43 BF38:BJ43 BL22:BM22 BL29:BM30 BL23:BM28 BL37:BM37 BL31:BM31 BL32:BM36 BL38:BM43 U23:V28 U31:V31 U32:V32 U34:V36 U38:V43 X23:Y28 X31:Y31 X33:Y33 X32:Y32 X34:Y36 X38:Y43 AA23:AB28 AA31:AB31 AA33:AB33 AA32:AB32 AA34:AB36 AA38:AB43 AD23:AE28 AD31:AE31 AD33:AE33 AD32:AE32 AD34:AE36 AD38:AE43 AG23:AH28 AG31:AH31 AG33:AH33 AG32:AH32 AG34:AH36 AG38:AH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24"/>
  <sheetViews>
    <sheetView showGridLines="0" topLeftCell="A7" zoomScaleNormal="100" workbookViewId="0">
      <selection activeCell="B10" sqref="B10"/>
    </sheetView>
  </sheetViews>
  <sheetFormatPr defaultColWidth="9.140625" defaultRowHeight="12.75" x14ac:dyDescent="0.2"/>
  <cols>
    <col min="1" max="1" width="5" style="150" customWidth="1"/>
    <col min="2" max="2" width="32.140625" style="150" customWidth="1"/>
    <col min="3" max="5" width="9.140625" style="165" customWidth="1"/>
    <col min="6" max="8" width="10.140625" style="165" customWidth="1"/>
    <col min="9" max="15" width="9.140625" style="165" customWidth="1"/>
    <col min="16" max="17" width="9.140625" style="150" customWidth="1"/>
    <col min="18" max="20" width="10.140625" style="150" customWidth="1"/>
    <col min="21" max="27" width="9.140625" style="150" customWidth="1"/>
    <col min="28" max="28" width="19.5703125" style="150" customWidth="1"/>
    <col min="29" max="29" width="13.85546875" style="150" customWidth="1"/>
    <col min="30" max="32" width="19.5703125" style="150" bestFit="1" customWidth="1"/>
    <col min="33" max="33" width="10.5703125" style="150" bestFit="1" customWidth="1"/>
    <col min="34" max="16384" width="9.140625" style="150"/>
  </cols>
  <sheetData>
    <row r="1" spans="2:26" customFormat="1" hidden="1" x14ac:dyDescent="0.2">
      <c r="C1" s="66"/>
      <c r="D1" s="66"/>
      <c r="E1" s="66"/>
      <c r="F1" s="67"/>
      <c r="G1" s="67"/>
      <c r="H1" s="67"/>
      <c r="I1" s="66"/>
      <c r="J1" s="66"/>
      <c r="K1" s="66"/>
      <c r="L1" s="67"/>
      <c r="M1" s="67"/>
      <c r="N1" s="66"/>
      <c r="O1" s="57"/>
    </row>
    <row r="2" spans="2:26" customFormat="1" hidden="1" x14ac:dyDescent="0.2">
      <c r="C2" s="66"/>
      <c r="D2" s="66"/>
      <c r="E2" s="66"/>
      <c r="F2" s="67"/>
      <c r="G2" s="67"/>
      <c r="H2" s="67"/>
      <c r="I2" s="66"/>
      <c r="J2" s="66"/>
      <c r="K2" s="66"/>
      <c r="L2" s="67"/>
      <c r="M2" s="67"/>
      <c r="N2" s="66"/>
      <c r="O2" s="57"/>
    </row>
    <row r="3" spans="2:26" customFormat="1" hidden="1" x14ac:dyDescent="0.2">
      <c r="C3" s="66"/>
      <c r="D3" s="66"/>
      <c r="E3" s="66"/>
      <c r="F3" s="67"/>
      <c r="G3" s="67"/>
      <c r="H3" s="67"/>
      <c r="I3" s="66"/>
      <c r="J3" s="66"/>
      <c r="K3" s="66"/>
      <c r="L3" s="67"/>
      <c r="M3" s="67"/>
      <c r="N3" s="66"/>
      <c r="O3" s="57"/>
    </row>
    <row r="4" spans="2:26" customFormat="1" hidden="1" x14ac:dyDescent="0.2">
      <c r="C4" s="66"/>
      <c r="D4" s="66"/>
      <c r="E4" s="66"/>
      <c r="F4" s="67"/>
      <c r="G4" s="67"/>
      <c r="H4" s="67"/>
      <c r="I4" s="66"/>
      <c r="J4" s="66"/>
      <c r="K4" s="66"/>
      <c r="L4" s="67"/>
      <c r="M4" s="67"/>
      <c r="N4" s="66"/>
      <c r="O4" s="57"/>
    </row>
    <row r="5" spans="2:26" customFormat="1" hidden="1" x14ac:dyDescent="0.2">
      <c r="C5" s="66"/>
      <c r="D5" s="66"/>
      <c r="E5" s="66"/>
      <c r="F5" s="67"/>
      <c r="G5" s="67"/>
      <c r="H5" s="67"/>
      <c r="I5" s="66"/>
      <c r="J5" s="66"/>
      <c r="K5" s="66"/>
      <c r="L5" s="67"/>
      <c r="M5" s="67"/>
      <c r="N5" s="66"/>
      <c r="O5" s="57"/>
    </row>
    <row r="6" spans="2:26" customFormat="1" hidden="1" x14ac:dyDescent="0.2">
      <c r="C6" s="66"/>
      <c r="D6" s="66"/>
      <c r="E6" s="66"/>
      <c r="F6" s="67"/>
      <c r="G6" s="67"/>
      <c r="H6" s="67"/>
      <c r="I6" s="66"/>
      <c r="J6" s="66"/>
      <c r="K6" s="66"/>
      <c r="L6" s="67"/>
      <c r="M6" s="67"/>
      <c r="N6" s="66"/>
      <c r="O6" s="57"/>
    </row>
    <row r="7" spans="2:26" customFormat="1" x14ac:dyDescent="0.2"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57"/>
    </row>
    <row r="8" spans="2:26" customFormat="1" x14ac:dyDescent="0.2">
      <c r="B8" s="63" t="s">
        <v>24</v>
      </c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57"/>
    </row>
    <row r="9" spans="2:26" customFormat="1" x14ac:dyDescent="0.2"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57"/>
    </row>
    <row r="10" spans="2:26" customFormat="1" x14ac:dyDescent="0.2">
      <c r="C10" s="150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57"/>
    </row>
    <row r="11" spans="2:26" customFormat="1" x14ac:dyDescent="0.2"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57"/>
    </row>
    <row r="12" spans="2:26" customFormat="1" x14ac:dyDescent="0.2">
      <c r="B12" s="62" t="s">
        <v>0</v>
      </c>
      <c r="C12" s="64" t="s">
        <v>30</v>
      </c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7"/>
    </row>
    <row r="13" spans="2:26" customFormat="1" x14ac:dyDescent="0.2">
      <c r="B13" s="62" t="s">
        <v>29</v>
      </c>
      <c r="C13" s="182">
        <v>43677</v>
      </c>
      <c r="D13" s="183">
        <v>43708</v>
      </c>
      <c r="E13" s="183">
        <v>43738</v>
      </c>
      <c r="F13" s="183">
        <v>43769</v>
      </c>
      <c r="G13" s="183">
        <v>43799</v>
      </c>
      <c r="H13" s="183">
        <v>43830</v>
      </c>
      <c r="I13" s="183">
        <v>43861</v>
      </c>
      <c r="J13" s="183">
        <v>43889</v>
      </c>
      <c r="K13" s="183">
        <v>43921</v>
      </c>
      <c r="L13" s="183">
        <v>43951</v>
      </c>
      <c r="M13" s="183">
        <v>43982</v>
      </c>
      <c r="N13" s="183">
        <v>44012</v>
      </c>
      <c r="O13" s="183">
        <v>44043</v>
      </c>
      <c r="P13" s="183">
        <v>44074</v>
      </c>
      <c r="Q13" s="183">
        <v>44104</v>
      </c>
      <c r="R13" s="183">
        <v>44135</v>
      </c>
      <c r="S13" s="183">
        <v>44165</v>
      </c>
      <c r="T13" s="183">
        <v>44196</v>
      </c>
      <c r="U13" s="183">
        <v>44227</v>
      </c>
      <c r="V13" s="183">
        <v>44255</v>
      </c>
      <c r="W13" s="183">
        <v>44286</v>
      </c>
      <c r="X13" s="183">
        <v>44316</v>
      </c>
      <c r="Y13" s="183">
        <v>44347</v>
      </c>
      <c r="Z13" s="262">
        <v>44377</v>
      </c>
    </row>
    <row r="14" spans="2:26" customFormat="1" ht="20.25" customHeight="1" x14ac:dyDescent="0.2">
      <c r="B14" s="64" t="s">
        <v>28</v>
      </c>
      <c r="C14" s="176">
        <v>3.7169999999999995E-2</v>
      </c>
      <c r="D14" s="177">
        <v>3.7169999999999995E-2</v>
      </c>
      <c r="E14" s="177">
        <v>3.7169999999999995E-2</v>
      </c>
      <c r="F14" s="177">
        <v>3.7169999999999995E-2</v>
      </c>
      <c r="G14" s="177">
        <v>3.7169999999999995E-2</v>
      </c>
      <c r="H14" s="177">
        <v>3.7169999999999995E-2</v>
      </c>
      <c r="I14" s="177">
        <v>3.7169999999999995E-2</v>
      </c>
      <c r="J14" s="177">
        <v>3.7169999999999995E-2</v>
      </c>
      <c r="K14" s="177">
        <v>3.7169999999999995E-2</v>
      </c>
      <c r="L14" s="177">
        <v>3.7169999999999995E-2</v>
      </c>
      <c r="M14" s="177">
        <v>3.7169999999999995E-2</v>
      </c>
      <c r="N14" s="177">
        <v>3.7169999999999995E-2</v>
      </c>
      <c r="O14" s="177">
        <v>0.16477919999999999</v>
      </c>
      <c r="P14" s="177">
        <v>0.16477919999999999</v>
      </c>
      <c r="Q14" s="177">
        <v>0.16477919999999999</v>
      </c>
      <c r="R14" s="177">
        <v>0.16477919999999999</v>
      </c>
      <c r="S14" s="177">
        <v>0.16477919999999999</v>
      </c>
      <c r="T14" s="177">
        <v>0.16477919999999999</v>
      </c>
      <c r="U14" s="177">
        <v>0.16477919999999999</v>
      </c>
      <c r="V14" s="177">
        <v>0.16477919999999999</v>
      </c>
      <c r="W14" s="177">
        <v>0.16477919999999999</v>
      </c>
      <c r="X14" s="177">
        <v>0.16477919999999999</v>
      </c>
      <c r="Y14" s="177">
        <v>0.16477919999999999</v>
      </c>
      <c r="Z14" s="178">
        <v>0.16477919999999999</v>
      </c>
    </row>
    <row r="15" spans="2:26" customFormat="1" ht="20.25" customHeight="1" x14ac:dyDescent="0.2">
      <c r="B15" s="65" t="s">
        <v>52</v>
      </c>
      <c r="C15" s="179">
        <v>9.6149999999999999E-2</v>
      </c>
      <c r="D15" s="180">
        <v>9.6149999999999999E-2</v>
      </c>
      <c r="E15" s="180">
        <v>9.6149999999999999E-2</v>
      </c>
      <c r="F15" s="180">
        <v>9.6149999999999999E-2</v>
      </c>
      <c r="G15" s="180">
        <v>9.6149999999999999E-2</v>
      </c>
      <c r="H15" s="180">
        <v>9.6149999999999999E-2</v>
      </c>
      <c r="I15" s="180">
        <v>9.6149999999999999E-2</v>
      </c>
      <c r="J15" s="180">
        <v>9.6149999999999999E-2</v>
      </c>
      <c r="K15" s="180">
        <v>9.6149999999999999E-2</v>
      </c>
      <c r="L15" s="180">
        <v>9.6149999999999999E-2</v>
      </c>
      <c r="M15" s="180">
        <v>9.6149999999999999E-2</v>
      </c>
      <c r="N15" s="180">
        <v>9.6149999999999999E-2</v>
      </c>
      <c r="O15" s="180">
        <v>6.4100000000000004E-2</v>
      </c>
      <c r="P15" s="180">
        <v>6.4100000000000004E-2</v>
      </c>
      <c r="Q15" s="180">
        <v>6.4100000000000004E-2</v>
      </c>
      <c r="R15" s="180">
        <v>6.4100000000000004E-2</v>
      </c>
      <c r="S15" s="180">
        <v>6.4100000000000004E-2</v>
      </c>
      <c r="T15" s="180">
        <v>6.4100000000000004E-2</v>
      </c>
      <c r="U15" s="180">
        <v>6.4100000000000004E-2</v>
      </c>
      <c r="V15" s="180">
        <v>6.4100000000000004E-2</v>
      </c>
      <c r="W15" s="180">
        <v>6.4100000000000004E-2</v>
      </c>
      <c r="X15" s="180">
        <v>6.4100000000000004E-2</v>
      </c>
      <c r="Y15" s="180">
        <v>6.4100000000000004E-2</v>
      </c>
      <c r="Z15" s="181">
        <v>6.4100000000000004E-2</v>
      </c>
    </row>
    <row r="16" spans="2:26" customFormat="1" ht="20.25" customHeight="1" x14ac:dyDescent="0.2">
      <c r="B16" s="65" t="s">
        <v>51</v>
      </c>
      <c r="C16" s="179">
        <v>0.14422499999999999</v>
      </c>
      <c r="D16" s="180">
        <v>0.14422499999999999</v>
      </c>
      <c r="E16" s="180">
        <v>0.14422499999999999</v>
      </c>
      <c r="F16" s="180">
        <v>0.14422499999999999</v>
      </c>
      <c r="G16" s="180">
        <v>0.14422499999999999</v>
      </c>
      <c r="H16" s="180">
        <v>0.14422499999999999</v>
      </c>
      <c r="I16" s="180">
        <v>0.14422499999999999</v>
      </c>
      <c r="J16" s="180">
        <v>0.14422499999999999</v>
      </c>
      <c r="K16" s="180">
        <v>0.14422499999999999</v>
      </c>
      <c r="L16" s="180">
        <v>0.14422499999999999</v>
      </c>
      <c r="M16" s="180">
        <v>0.14422499999999999</v>
      </c>
      <c r="N16" s="180">
        <v>0.14422499999999999</v>
      </c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1"/>
    </row>
    <row r="17" spans="2:26" customFormat="1" ht="20.25" customHeight="1" x14ac:dyDescent="0.2">
      <c r="B17" s="65" t="s">
        <v>54</v>
      </c>
      <c r="C17" s="179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>
        <v>9.6149999999999999E-2</v>
      </c>
      <c r="P17" s="180">
        <v>9.6149999999999999E-2</v>
      </c>
      <c r="Q17" s="180">
        <v>9.6149999999999999E-2</v>
      </c>
      <c r="R17" s="180">
        <v>9.6149999999999999E-2</v>
      </c>
      <c r="S17" s="180">
        <v>9.6149999999999999E-2</v>
      </c>
      <c r="T17" s="180">
        <v>9.6149999999999999E-2</v>
      </c>
      <c r="U17" s="180">
        <v>9.6149999999999999E-2</v>
      </c>
      <c r="V17" s="180">
        <v>9.6149999999999999E-2</v>
      </c>
      <c r="W17" s="180">
        <v>9.6149999999999999E-2</v>
      </c>
      <c r="X17" s="180">
        <v>9.6149999999999999E-2</v>
      </c>
      <c r="Y17" s="180">
        <v>9.6149999999999999E-2</v>
      </c>
      <c r="Z17" s="181">
        <v>9.6149999999999999E-2</v>
      </c>
    </row>
    <row r="18" spans="2:26" customFormat="1" ht="20.25" customHeight="1" x14ac:dyDescent="0.2">
      <c r="B18" s="65" t="s">
        <v>53</v>
      </c>
      <c r="C18" s="179">
        <v>9.6149999999999999E-2</v>
      </c>
      <c r="D18" s="180">
        <v>9.6149999999999999E-2</v>
      </c>
      <c r="E18" s="180">
        <v>9.6149999999999999E-2</v>
      </c>
      <c r="F18" s="180">
        <v>9.6149999999999999E-2</v>
      </c>
      <c r="G18" s="180">
        <v>9.6149999999999999E-2</v>
      </c>
      <c r="H18" s="180">
        <v>9.6149999999999999E-2</v>
      </c>
      <c r="I18" s="180">
        <v>9.6149999999999999E-2</v>
      </c>
      <c r="J18" s="180">
        <v>9.6149999999999999E-2</v>
      </c>
      <c r="K18" s="180">
        <v>9.6149999999999999E-2</v>
      </c>
      <c r="L18" s="180">
        <v>9.6149999999999999E-2</v>
      </c>
      <c r="M18" s="180">
        <v>9.6149999999999999E-2</v>
      </c>
      <c r="N18" s="180">
        <v>9.6149999999999999E-2</v>
      </c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1"/>
    </row>
    <row r="19" spans="2:26" customFormat="1" ht="20.25" customHeight="1" x14ac:dyDescent="0.2">
      <c r="B19" s="65" t="s">
        <v>55</v>
      </c>
      <c r="C19" s="179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>
        <v>6.4100000000000004E-2</v>
      </c>
      <c r="P19" s="180">
        <v>6.4100000000000004E-2</v>
      </c>
      <c r="Q19" s="180">
        <v>6.4100000000000004E-2</v>
      </c>
      <c r="R19" s="180">
        <v>6.4100000000000004E-2</v>
      </c>
      <c r="S19" s="180">
        <v>6.4100000000000004E-2</v>
      </c>
      <c r="T19" s="180">
        <v>6.4100000000000004E-2</v>
      </c>
      <c r="U19" s="180">
        <v>6.4100000000000004E-2</v>
      </c>
      <c r="V19" s="180">
        <v>6.4100000000000004E-2</v>
      </c>
      <c r="W19" s="180">
        <v>6.4100000000000004E-2</v>
      </c>
      <c r="X19" s="180">
        <v>6.4100000000000004E-2</v>
      </c>
      <c r="Y19" s="180">
        <v>6.4100000000000004E-2</v>
      </c>
      <c r="Z19" s="181">
        <v>6.4100000000000004E-2</v>
      </c>
    </row>
    <row r="20" spans="2:26" customFormat="1" ht="20.25" customHeight="1" x14ac:dyDescent="0.2">
      <c r="B20" s="65" t="s">
        <v>57</v>
      </c>
      <c r="C20" s="179">
        <v>4.8075E-2</v>
      </c>
      <c r="D20" s="180">
        <v>4.8075E-2</v>
      </c>
      <c r="E20" s="180">
        <v>4.8075E-2</v>
      </c>
      <c r="F20" s="180">
        <v>4.8075E-2</v>
      </c>
      <c r="G20" s="180">
        <v>4.8075E-2</v>
      </c>
      <c r="H20" s="180">
        <v>4.8075E-2</v>
      </c>
      <c r="I20" s="180">
        <v>4.8075E-2</v>
      </c>
      <c r="J20" s="180">
        <v>4.8075E-2</v>
      </c>
      <c r="K20" s="180">
        <v>4.8075E-2</v>
      </c>
      <c r="L20" s="180">
        <v>4.8075E-2</v>
      </c>
      <c r="M20" s="180">
        <v>4.8075E-2</v>
      </c>
      <c r="N20" s="180">
        <v>4.8075E-2</v>
      </c>
      <c r="O20" s="180">
        <v>3.2050000000000002E-2</v>
      </c>
      <c r="P20" s="180">
        <v>3.2050000000000002E-2</v>
      </c>
      <c r="Q20" s="180">
        <v>3.2050000000000002E-2</v>
      </c>
      <c r="R20" s="180">
        <v>3.2050000000000002E-2</v>
      </c>
      <c r="S20" s="180">
        <v>3.2050000000000002E-2</v>
      </c>
      <c r="T20" s="180">
        <v>3.2050000000000002E-2</v>
      </c>
      <c r="U20" s="180">
        <v>3.2050000000000002E-2</v>
      </c>
      <c r="V20" s="180">
        <v>3.2050000000000002E-2</v>
      </c>
      <c r="W20" s="180">
        <v>3.2050000000000002E-2</v>
      </c>
      <c r="X20" s="180">
        <v>3.2050000000000002E-2</v>
      </c>
      <c r="Y20" s="180">
        <v>3.2050000000000002E-2</v>
      </c>
      <c r="Z20" s="181">
        <v>3.2050000000000002E-2</v>
      </c>
    </row>
    <row r="21" spans="2:26" customFormat="1" ht="20.25" customHeight="1" x14ac:dyDescent="0.2">
      <c r="B21" s="65" t="s">
        <v>58</v>
      </c>
      <c r="C21" s="179">
        <v>5.2499999999999998E-2</v>
      </c>
      <c r="D21" s="180">
        <v>5.2499999999999998E-2</v>
      </c>
      <c r="E21" s="180">
        <v>5.2499999999999998E-2</v>
      </c>
      <c r="F21" s="180">
        <v>5.2499999999999998E-2</v>
      </c>
      <c r="G21" s="180">
        <v>5.2499999999999998E-2</v>
      </c>
      <c r="H21" s="180">
        <v>5.2499999999999998E-2</v>
      </c>
      <c r="I21" s="180">
        <v>5.2499999999999998E-2</v>
      </c>
      <c r="J21" s="180">
        <v>5.2499999999999998E-2</v>
      </c>
      <c r="K21" s="180">
        <v>5.2499999999999998E-2</v>
      </c>
      <c r="L21" s="180">
        <v>5.2499999999999998E-2</v>
      </c>
      <c r="M21" s="180">
        <v>5.2499999999999998E-2</v>
      </c>
      <c r="N21" s="180">
        <v>5.2499999999999998E-2</v>
      </c>
      <c r="O21" s="180">
        <v>5.1666800000000006E-2</v>
      </c>
      <c r="P21" s="180">
        <v>5.1666800000000006E-2</v>
      </c>
      <c r="Q21" s="180">
        <v>5.1666800000000006E-2</v>
      </c>
      <c r="R21" s="180">
        <v>5.1666800000000006E-2</v>
      </c>
      <c r="S21" s="180">
        <v>5.1666800000000006E-2</v>
      </c>
      <c r="T21" s="180">
        <v>5.1666800000000006E-2</v>
      </c>
      <c r="U21" s="180">
        <v>5.1666800000000006E-2</v>
      </c>
      <c r="V21" s="180">
        <v>5.1666800000000006E-2</v>
      </c>
      <c r="W21" s="180">
        <v>5.1666800000000006E-2</v>
      </c>
      <c r="X21" s="180">
        <v>5.1666800000000006E-2</v>
      </c>
      <c r="Y21" s="180">
        <v>5.1666800000000006E-2</v>
      </c>
      <c r="Z21" s="181">
        <v>5.1666800000000006E-2</v>
      </c>
    </row>
    <row r="22" spans="2:26" customFormat="1" ht="20.25" customHeight="1" x14ac:dyDescent="0.2">
      <c r="B22" s="65" t="s">
        <v>61</v>
      </c>
      <c r="C22" s="179">
        <v>0.16000019999999998</v>
      </c>
      <c r="D22" s="180">
        <v>0.16000019999999998</v>
      </c>
      <c r="E22" s="180">
        <v>0.16000019999999998</v>
      </c>
      <c r="F22" s="180">
        <v>0.16000019999999998</v>
      </c>
      <c r="G22" s="180">
        <v>0.16000019999999998</v>
      </c>
      <c r="H22" s="180">
        <v>0.16000019999999998</v>
      </c>
      <c r="I22" s="180">
        <v>0.16000019999999998</v>
      </c>
      <c r="J22" s="180">
        <v>0.16000019999999998</v>
      </c>
      <c r="K22" s="180">
        <v>0.16000019999999998</v>
      </c>
      <c r="L22" s="180">
        <v>0.16000019999999998</v>
      </c>
      <c r="M22" s="180">
        <v>0.16000019999999998</v>
      </c>
      <c r="N22" s="180">
        <v>0.16000019999999998</v>
      </c>
      <c r="O22" s="180">
        <v>0.1733336</v>
      </c>
      <c r="P22" s="180">
        <v>0.1733336</v>
      </c>
      <c r="Q22" s="180">
        <v>0.1733336</v>
      </c>
      <c r="R22" s="180">
        <v>0.1733336</v>
      </c>
      <c r="S22" s="180">
        <v>0.1733336</v>
      </c>
      <c r="T22" s="180">
        <v>0.1733336</v>
      </c>
      <c r="U22" s="180">
        <v>0.1733336</v>
      </c>
      <c r="V22" s="180">
        <v>0.1733336</v>
      </c>
      <c r="W22" s="180">
        <v>0.1733336</v>
      </c>
      <c r="X22" s="180">
        <v>0.1733336</v>
      </c>
      <c r="Y22" s="180">
        <v>0.1733336</v>
      </c>
      <c r="Z22" s="181">
        <v>0.1733336</v>
      </c>
    </row>
    <row r="23" spans="2:26" customFormat="1" ht="20.25" customHeight="1" x14ac:dyDescent="0.2">
      <c r="B23" s="65" t="s">
        <v>62</v>
      </c>
      <c r="C23" s="179">
        <v>5.2499999999999998E-2</v>
      </c>
      <c r="D23" s="180">
        <v>5.2499999999999998E-2</v>
      </c>
      <c r="E23" s="180">
        <v>5.2499999999999998E-2</v>
      </c>
      <c r="F23" s="180">
        <v>5.2499999999999998E-2</v>
      </c>
      <c r="G23" s="180">
        <v>5.2499999999999998E-2</v>
      </c>
      <c r="H23" s="180">
        <v>5.2499999999999998E-2</v>
      </c>
      <c r="I23" s="180">
        <v>5.2499999999999998E-2</v>
      </c>
      <c r="J23" s="180">
        <v>5.2499999999999998E-2</v>
      </c>
      <c r="K23" s="180">
        <v>5.2499999999999998E-2</v>
      </c>
      <c r="L23" s="180">
        <v>5.2499999999999998E-2</v>
      </c>
      <c r="M23" s="180">
        <v>5.2499999999999998E-2</v>
      </c>
      <c r="N23" s="180">
        <v>5.2499999999999998E-2</v>
      </c>
      <c r="O23" s="180">
        <v>5.1666800000000006E-2</v>
      </c>
      <c r="P23" s="180">
        <v>5.1666800000000006E-2</v>
      </c>
      <c r="Q23" s="180">
        <v>5.1666800000000006E-2</v>
      </c>
      <c r="R23" s="180">
        <v>5.1666800000000006E-2</v>
      </c>
      <c r="S23" s="180">
        <v>5.1666800000000006E-2</v>
      </c>
      <c r="T23" s="180">
        <v>5.1666800000000006E-2</v>
      </c>
      <c r="U23" s="180">
        <v>5.1666800000000006E-2</v>
      </c>
      <c r="V23" s="180">
        <v>5.1666800000000006E-2</v>
      </c>
      <c r="W23" s="180">
        <v>5.1666800000000006E-2</v>
      </c>
      <c r="X23" s="180">
        <v>5.1666800000000006E-2</v>
      </c>
      <c r="Y23" s="180">
        <v>5.1666800000000006E-2</v>
      </c>
      <c r="Z23" s="181">
        <v>5.1666800000000006E-2</v>
      </c>
    </row>
    <row r="24" spans="2:26" customFormat="1" ht="20.25" customHeight="1" x14ac:dyDescent="0.2">
      <c r="B24" s="65" t="s">
        <v>64</v>
      </c>
      <c r="C24" s="179">
        <v>5.2499999999999998E-2</v>
      </c>
      <c r="D24" s="180">
        <v>5.2499999999999998E-2</v>
      </c>
      <c r="E24" s="180">
        <v>5.2499999999999998E-2</v>
      </c>
      <c r="F24" s="180">
        <v>5.2499999999999998E-2</v>
      </c>
      <c r="G24" s="180">
        <v>5.2499999999999998E-2</v>
      </c>
      <c r="H24" s="180">
        <v>5.2499999999999998E-2</v>
      </c>
      <c r="I24" s="180">
        <v>5.2499999999999998E-2</v>
      </c>
      <c r="J24" s="180">
        <v>5.2499999999999998E-2</v>
      </c>
      <c r="K24" s="180">
        <v>5.2499999999999998E-2</v>
      </c>
      <c r="L24" s="180">
        <v>5.2499999999999998E-2</v>
      </c>
      <c r="M24" s="180">
        <v>5.2499999999999998E-2</v>
      </c>
      <c r="N24" s="180">
        <v>5.2499999999999998E-2</v>
      </c>
      <c r="O24" s="180">
        <v>5.1666800000000006E-2</v>
      </c>
      <c r="P24" s="180">
        <v>5.1666800000000006E-2</v>
      </c>
      <c r="Q24" s="180">
        <v>5.1666800000000006E-2</v>
      </c>
      <c r="R24" s="180">
        <v>5.1666800000000006E-2</v>
      </c>
      <c r="S24" s="180">
        <v>5.1666800000000006E-2</v>
      </c>
      <c r="T24" s="180">
        <v>5.1666800000000006E-2</v>
      </c>
      <c r="U24" s="180">
        <v>5.1666800000000006E-2</v>
      </c>
      <c r="V24" s="180">
        <v>5.1666800000000006E-2</v>
      </c>
      <c r="W24" s="180">
        <v>5.1666800000000006E-2</v>
      </c>
      <c r="X24" s="180">
        <v>5.1666800000000006E-2</v>
      </c>
      <c r="Y24" s="180">
        <v>5.1666800000000006E-2</v>
      </c>
      <c r="Z24" s="181">
        <v>5.1666800000000006E-2</v>
      </c>
    </row>
    <row r="25" spans="2:26" customFormat="1" ht="20.25" customHeight="1" x14ac:dyDescent="0.2">
      <c r="B25" s="65" t="s">
        <v>66</v>
      </c>
      <c r="C25" s="179">
        <v>1.9229999999999997E-2</v>
      </c>
      <c r="D25" s="180">
        <v>1.9229999999999997E-2</v>
      </c>
      <c r="E25" s="180">
        <v>1.9229999999999997E-2</v>
      </c>
      <c r="F25" s="180">
        <v>1.9229999999999997E-2</v>
      </c>
      <c r="G25" s="180">
        <v>1.9229999999999997E-2</v>
      </c>
      <c r="H25" s="180">
        <v>1.9229999999999997E-2</v>
      </c>
      <c r="I25" s="180">
        <v>1.9229999999999997E-2</v>
      </c>
      <c r="J25" s="180">
        <v>1.9229999999999997E-2</v>
      </c>
      <c r="K25" s="180">
        <v>1.9229999999999997E-2</v>
      </c>
      <c r="L25" s="180">
        <v>1.9229999999999997E-2</v>
      </c>
      <c r="M25" s="180">
        <v>1.9229999999999997E-2</v>
      </c>
      <c r="N25" s="180">
        <v>1.9229999999999997E-2</v>
      </c>
      <c r="O25" s="180">
        <v>1.282E-2</v>
      </c>
      <c r="P25" s="180">
        <v>1.282E-2</v>
      </c>
      <c r="Q25" s="180">
        <v>1.282E-2</v>
      </c>
      <c r="R25" s="180">
        <v>1.282E-2</v>
      </c>
      <c r="S25" s="180">
        <v>1.282E-2</v>
      </c>
      <c r="T25" s="180">
        <v>1.282E-2</v>
      </c>
      <c r="U25" s="180">
        <v>1.282E-2</v>
      </c>
      <c r="V25" s="180">
        <v>1.282E-2</v>
      </c>
      <c r="W25" s="180">
        <v>1.282E-2</v>
      </c>
      <c r="X25" s="180">
        <v>1.282E-2</v>
      </c>
      <c r="Y25" s="180">
        <v>1.282E-2</v>
      </c>
      <c r="Z25" s="181">
        <v>1.282E-2</v>
      </c>
    </row>
    <row r="26" spans="2:26" customFormat="1" ht="20.25" customHeight="1" x14ac:dyDescent="0.2">
      <c r="B26" s="65" t="s">
        <v>71</v>
      </c>
      <c r="C26" s="179">
        <v>2.0999999999999998E-2</v>
      </c>
      <c r="D26" s="180">
        <v>2.0999999999999998E-2</v>
      </c>
      <c r="E26" s="180">
        <v>2.0999999999999998E-2</v>
      </c>
      <c r="F26" s="180">
        <v>2.0999999999999998E-2</v>
      </c>
      <c r="G26" s="180">
        <v>2.0999999999999998E-2</v>
      </c>
      <c r="H26" s="180">
        <v>2.0999999999999998E-2</v>
      </c>
      <c r="I26" s="180">
        <v>2.0999999999999998E-2</v>
      </c>
      <c r="J26" s="180">
        <v>2.0999999999999998E-2</v>
      </c>
      <c r="K26" s="180">
        <v>2.0999999999999998E-2</v>
      </c>
      <c r="L26" s="180">
        <v>2.0999999999999998E-2</v>
      </c>
      <c r="M26" s="180">
        <v>2.0999999999999998E-2</v>
      </c>
      <c r="N26" s="180">
        <v>2.0999999999999998E-2</v>
      </c>
      <c r="O26" s="180">
        <v>2.0666799999999999E-2</v>
      </c>
      <c r="P26" s="180">
        <v>2.0666799999999999E-2</v>
      </c>
      <c r="Q26" s="180">
        <v>2.0666799999999999E-2</v>
      </c>
      <c r="R26" s="180">
        <v>2.0666799999999999E-2</v>
      </c>
      <c r="S26" s="180">
        <v>2.0666799999999999E-2</v>
      </c>
      <c r="T26" s="180">
        <v>2.0666799999999999E-2</v>
      </c>
      <c r="U26" s="180">
        <v>2.0666799999999999E-2</v>
      </c>
      <c r="V26" s="180">
        <v>2.0666799999999999E-2</v>
      </c>
      <c r="W26" s="180">
        <v>2.0666799999999999E-2</v>
      </c>
      <c r="X26" s="180">
        <v>2.0666799999999999E-2</v>
      </c>
      <c r="Y26" s="180">
        <v>2.0666799999999999E-2</v>
      </c>
      <c r="Z26" s="181">
        <v>2.0666799999999999E-2</v>
      </c>
    </row>
    <row r="27" spans="2:26" customFormat="1" ht="20.25" customHeight="1" x14ac:dyDescent="0.2">
      <c r="B27" s="65" t="s">
        <v>72</v>
      </c>
      <c r="C27" s="179">
        <v>5.2499999999999998E-2</v>
      </c>
      <c r="D27" s="180">
        <v>5.2499999999999998E-2</v>
      </c>
      <c r="E27" s="180">
        <v>5.2499999999999998E-2</v>
      </c>
      <c r="F27" s="180">
        <v>5.2499999999999998E-2</v>
      </c>
      <c r="G27" s="180">
        <v>5.2499999999999998E-2</v>
      </c>
      <c r="H27" s="180">
        <v>5.2499999999999998E-2</v>
      </c>
      <c r="I27" s="180">
        <v>5.2499999999999998E-2</v>
      </c>
      <c r="J27" s="180">
        <v>5.2499999999999998E-2</v>
      </c>
      <c r="K27" s="180">
        <v>5.2499999999999998E-2</v>
      </c>
      <c r="L27" s="180">
        <v>5.2499999999999998E-2</v>
      </c>
      <c r="M27" s="180">
        <v>5.2499999999999998E-2</v>
      </c>
      <c r="N27" s="180">
        <v>5.2499999999999998E-2</v>
      </c>
      <c r="O27" s="180">
        <v>5.1666800000000006E-2</v>
      </c>
      <c r="P27" s="180">
        <v>5.1666800000000006E-2</v>
      </c>
      <c r="Q27" s="180">
        <v>5.1666800000000006E-2</v>
      </c>
      <c r="R27" s="180">
        <v>5.1666800000000006E-2</v>
      </c>
      <c r="S27" s="180">
        <v>5.1666800000000006E-2</v>
      </c>
      <c r="T27" s="180">
        <v>5.1666800000000006E-2</v>
      </c>
      <c r="U27" s="180">
        <v>5.1666800000000006E-2</v>
      </c>
      <c r="V27" s="180">
        <v>5.1666800000000006E-2</v>
      </c>
      <c r="W27" s="180">
        <v>5.1666800000000006E-2</v>
      </c>
      <c r="X27" s="180">
        <v>5.1666800000000006E-2</v>
      </c>
      <c r="Y27" s="180">
        <v>5.1666800000000006E-2</v>
      </c>
      <c r="Z27" s="181">
        <v>5.1666800000000006E-2</v>
      </c>
    </row>
    <row r="28" spans="2:26" customFormat="1" ht="20.25" customHeight="1" x14ac:dyDescent="0.2">
      <c r="B28" s="65" t="s">
        <v>73</v>
      </c>
      <c r="C28" s="179">
        <v>0.16799999999999998</v>
      </c>
      <c r="D28" s="180">
        <v>0.16799999999999998</v>
      </c>
      <c r="E28" s="180">
        <v>0.16799999999999998</v>
      </c>
      <c r="F28" s="180">
        <v>0.16799999999999998</v>
      </c>
      <c r="G28" s="180">
        <v>0.16799999999999998</v>
      </c>
      <c r="H28" s="180">
        <v>0.16799999999999998</v>
      </c>
      <c r="I28" s="180">
        <v>0.16799999999999998</v>
      </c>
      <c r="J28" s="180">
        <v>0.16799999999999998</v>
      </c>
      <c r="K28" s="180">
        <v>0.16799999999999998</v>
      </c>
      <c r="L28" s="180">
        <v>0.16799999999999998</v>
      </c>
      <c r="M28" s="180">
        <v>0.16799999999999998</v>
      </c>
      <c r="N28" s="180">
        <v>0.16799999999999998</v>
      </c>
      <c r="O28" s="180">
        <v>0.16533319999999999</v>
      </c>
      <c r="P28" s="180">
        <v>0.16533319999999999</v>
      </c>
      <c r="Q28" s="180">
        <v>0.16533319999999999</v>
      </c>
      <c r="R28" s="180">
        <v>0.16533319999999999</v>
      </c>
      <c r="S28" s="180">
        <v>0.16533319999999999</v>
      </c>
      <c r="T28" s="180">
        <v>0.16533319999999999</v>
      </c>
      <c r="U28" s="180">
        <v>0.16533319999999999</v>
      </c>
      <c r="V28" s="180">
        <v>0.16533319999999999</v>
      </c>
      <c r="W28" s="180">
        <v>0.16533319999999999</v>
      </c>
      <c r="X28" s="180">
        <v>0.16533319999999999</v>
      </c>
      <c r="Y28" s="180">
        <v>0.16533319999999999</v>
      </c>
      <c r="Z28" s="181">
        <v>0.16533319999999999</v>
      </c>
    </row>
    <row r="29" spans="2:26" customFormat="1" ht="20.25" customHeight="1" x14ac:dyDescent="0.2">
      <c r="B29" s="168" t="s">
        <v>27</v>
      </c>
      <c r="C29" s="217">
        <v>1.0000001999999999</v>
      </c>
      <c r="D29" s="215">
        <v>1.0000001999999999</v>
      </c>
      <c r="E29" s="215">
        <v>1.0000001999999999</v>
      </c>
      <c r="F29" s="215">
        <v>1.0000001999999999</v>
      </c>
      <c r="G29" s="215">
        <v>1.0000001999999999</v>
      </c>
      <c r="H29" s="215">
        <v>1.0000001999999999</v>
      </c>
      <c r="I29" s="215">
        <v>1.0000001999999999</v>
      </c>
      <c r="J29" s="215">
        <v>1.0000001999999999</v>
      </c>
      <c r="K29" s="215">
        <v>1.0000001999999999</v>
      </c>
      <c r="L29" s="215">
        <v>1.0000001999999999</v>
      </c>
      <c r="M29" s="215">
        <v>1.0000001999999999</v>
      </c>
      <c r="N29" s="215">
        <v>1.0000001999999999</v>
      </c>
      <c r="O29" s="215">
        <v>1.0000000000000002</v>
      </c>
      <c r="P29" s="215">
        <v>1.0000000000000002</v>
      </c>
      <c r="Q29" s="215">
        <v>1.0000000000000002</v>
      </c>
      <c r="R29" s="215">
        <v>1.0000000000000002</v>
      </c>
      <c r="S29" s="215">
        <v>1.0000000000000002</v>
      </c>
      <c r="T29" s="215">
        <v>1.0000000000000002</v>
      </c>
      <c r="U29" s="215">
        <v>1.0000000000000002</v>
      </c>
      <c r="V29" s="215">
        <v>1.0000000000000002</v>
      </c>
      <c r="W29" s="215">
        <v>1.0000000000000002</v>
      </c>
      <c r="X29" s="215">
        <v>1.0000000000000002</v>
      </c>
      <c r="Y29" s="215">
        <v>1.0000000000000002</v>
      </c>
      <c r="Z29" s="216">
        <v>1.0000000000000002</v>
      </c>
    </row>
    <row r="30" spans="2:26" customFormat="1" ht="20.25" customHeight="1" x14ac:dyDescent="0.2"/>
    <row r="31" spans="2:26" customFormat="1" ht="22.5" customHeight="1" x14ac:dyDescent="0.2"/>
    <row r="32" spans="2:26" x14ac:dyDescent="0.2">
      <c r="B32"/>
      <c r="C32"/>
      <c r="D32"/>
      <c r="E32"/>
      <c r="F32"/>
      <c r="G32"/>
      <c r="H32"/>
      <c r="I32"/>
      <c r="J32"/>
      <c r="K32"/>
      <c r="L32"/>
      <c r="M32"/>
      <c r="N32"/>
      <c r="O32" s="150"/>
    </row>
    <row r="33" spans="3:15" x14ac:dyDescent="0.2"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</row>
    <row r="34" spans="3:15" x14ac:dyDescent="0.2"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</row>
    <row r="35" spans="3:15" x14ac:dyDescent="0.2"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</row>
    <row r="36" spans="3:15" x14ac:dyDescent="0.2">
      <c r="C36" s="150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</row>
    <row r="37" spans="3:15" x14ac:dyDescent="0.2"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</row>
    <row r="38" spans="3:15" x14ac:dyDescent="0.2"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</row>
    <row r="39" spans="3:15" x14ac:dyDescent="0.2"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</row>
    <row r="40" spans="3:15" x14ac:dyDescent="0.2"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</row>
    <row r="41" spans="3:15" x14ac:dyDescent="0.2"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</row>
    <row r="42" spans="3:15" x14ac:dyDescent="0.2"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50"/>
    </row>
    <row r="43" spans="3:15" x14ac:dyDescent="0.2">
      <c r="C43" s="150"/>
      <c r="D43" s="150"/>
      <c r="E43" s="150"/>
      <c r="F43" s="150"/>
      <c r="G43" s="150"/>
      <c r="H43" s="150"/>
      <c r="I43" s="150"/>
      <c r="J43" s="150"/>
      <c r="K43" s="150"/>
      <c r="L43" s="150"/>
      <c r="M43" s="150"/>
      <c r="N43" s="150"/>
      <c r="O43" s="150"/>
    </row>
    <row r="44" spans="3:15" x14ac:dyDescent="0.2"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</row>
    <row r="45" spans="3:15" x14ac:dyDescent="0.2">
      <c r="C45" s="150"/>
      <c r="D45" s="150"/>
    </row>
    <row r="46" spans="3:15" x14ac:dyDescent="0.2">
      <c r="C46" s="150"/>
      <c r="D46" s="150"/>
    </row>
    <row r="47" spans="3:15" x14ac:dyDescent="0.2">
      <c r="C47" s="150"/>
      <c r="D47" s="150"/>
    </row>
    <row r="48" spans="3:15" x14ac:dyDescent="0.2">
      <c r="C48" s="150"/>
      <c r="D48" s="150"/>
    </row>
    <row r="49" spans="3:4" x14ac:dyDescent="0.2">
      <c r="C49" s="150"/>
      <c r="D49" s="150"/>
    </row>
    <row r="50" spans="3:4" x14ac:dyDescent="0.2">
      <c r="C50" s="150"/>
      <c r="D50" s="150"/>
    </row>
    <row r="51" spans="3:4" x14ac:dyDescent="0.2">
      <c r="C51" s="150"/>
      <c r="D51" s="150"/>
    </row>
    <row r="52" spans="3:4" x14ac:dyDescent="0.2">
      <c r="C52" s="150"/>
      <c r="D52" s="150"/>
    </row>
    <row r="53" spans="3:4" x14ac:dyDescent="0.2">
      <c r="C53" s="150"/>
      <c r="D53" s="150"/>
    </row>
    <row r="54" spans="3:4" x14ac:dyDescent="0.2">
      <c r="C54" s="150"/>
      <c r="D54" s="150"/>
    </row>
    <row r="55" spans="3:4" x14ac:dyDescent="0.2">
      <c r="C55" s="150"/>
      <c r="D55" s="150"/>
    </row>
    <row r="56" spans="3:4" x14ac:dyDescent="0.2">
      <c r="C56" s="150"/>
      <c r="D56" s="150"/>
    </row>
    <row r="57" spans="3:4" x14ac:dyDescent="0.2">
      <c r="C57" s="150"/>
      <c r="D57" s="150"/>
    </row>
    <row r="58" spans="3:4" x14ac:dyDescent="0.2">
      <c r="C58" s="150"/>
      <c r="D58" s="150"/>
    </row>
    <row r="59" spans="3:4" x14ac:dyDescent="0.2">
      <c r="C59" s="150"/>
      <c r="D59" s="150"/>
    </row>
    <row r="60" spans="3:4" x14ac:dyDescent="0.2">
      <c r="C60" s="150"/>
      <c r="D60" s="150"/>
    </row>
    <row r="61" spans="3:4" x14ac:dyDescent="0.2">
      <c r="C61" s="150"/>
      <c r="D61" s="150"/>
    </row>
    <row r="62" spans="3:4" x14ac:dyDescent="0.2">
      <c r="C62" s="150"/>
      <c r="D62" s="150"/>
    </row>
    <row r="63" spans="3:4" x14ac:dyDescent="0.2">
      <c r="C63" s="150"/>
      <c r="D63" s="150"/>
    </row>
    <row r="64" spans="3:4" x14ac:dyDescent="0.2">
      <c r="C64" s="150"/>
      <c r="D64" s="150"/>
    </row>
    <row r="65" spans="3:4" x14ac:dyDescent="0.2">
      <c r="C65" s="150"/>
      <c r="D65" s="150"/>
    </row>
    <row r="66" spans="3:4" x14ac:dyDescent="0.2">
      <c r="C66" s="150"/>
      <c r="D66" s="150"/>
    </row>
    <row r="67" spans="3:4" x14ac:dyDescent="0.2">
      <c r="C67" s="150"/>
      <c r="D67" s="150"/>
    </row>
    <row r="68" spans="3:4" x14ac:dyDescent="0.2">
      <c r="C68" s="150"/>
      <c r="D68" s="150"/>
    </row>
    <row r="69" spans="3:4" x14ac:dyDescent="0.2">
      <c r="C69" s="150"/>
      <c r="D69" s="150"/>
    </row>
    <row r="70" spans="3:4" x14ac:dyDescent="0.2">
      <c r="C70" s="150"/>
      <c r="D70" s="150"/>
    </row>
    <row r="71" spans="3:4" x14ac:dyDescent="0.2">
      <c r="C71" s="150"/>
      <c r="D71" s="150"/>
    </row>
    <row r="72" spans="3:4" x14ac:dyDescent="0.2">
      <c r="C72" s="150"/>
      <c r="D72" s="150"/>
    </row>
    <row r="73" spans="3:4" x14ac:dyDescent="0.2">
      <c r="C73" s="150"/>
      <c r="D73" s="150"/>
    </row>
    <row r="74" spans="3:4" x14ac:dyDescent="0.2">
      <c r="C74" s="150"/>
      <c r="D74" s="150"/>
    </row>
    <row r="75" spans="3:4" x14ac:dyDescent="0.2">
      <c r="C75" s="150"/>
      <c r="D75" s="150"/>
    </row>
    <row r="76" spans="3:4" x14ac:dyDescent="0.2">
      <c r="C76" s="150"/>
      <c r="D76" s="150"/>
    </row>
    <row r="77" spans="3:4" x14ac:dyDescent="0.2">
      <c r="C77" s="150"/>
      <c r="D77" s="150"/>
    </row>
    <row r="78" spans="3:4" x14ac:dyDescent="0.2">
      <c r="C78" s="150"/>
      <c r="D78" s="150"/>
    </row>
    <row r="79" spans="3:4" x14ac:dyDescent="0.2">
      <c r="C79" s="150"/>
      <c r="D79" s="150"/>
    </row>
    <row r="80" spans="3:4" x14ac:dyDescent="0.2">
      <c r="C80" s="150"/>
      <c r="D80" s="150"/>
    </row>
    <row r="81" spans="3:4" x14ac:dyDescent="0.2">
      <c r="C81" s="150"/>
      <c r="D81" s="150"/>
    </row>
    <row r="82" spans="3:4" x14ac:dyDescent="0.2">
      <c r="C82" s="150"/>
      <c r="D82" s="150"/>
    </row>
    <row r="83" spans="3:4" x14ac:dyDescent="0.2">
      <c r="C83" s="150"/>
      <c r="D83" s="150"/>
    </row>
    <row r="84" spans="3:4" x14ac:dyDescent="0.2">
      <c r="C84" s="150"/>
      <c r="D84" s="150"/>
    </row>
    <row r="85" spans="3:4" x14ac:dyDescent="0.2">
      <c r="C85" s="150"/>
      <c r="D85" s="150"/>
    </row>
    <row r="86" spans="3:4" x14ac:dyDescent="0.2">
      <c r="C86" s="150"/>
      <c r="D86" s="150"/>
    </row>
    <row r="87" spans="3:4" x14ac:dyDescent="0.2">
      <c r="C87" s="150"/>
      <c r="D87" s="150"/>
    </row>
    <row r="88" spans="3:4" x14ac:dyDescent="0.2">
      <c r="C88" s="150"/>
      <c r="D88" s="150"/>
    </row>
    <row r="89" spans="3:4" x14ac:dyDescent="0.2">
      <c r="C89" s="150"/>
      <c r="D89" s="150"/>
    </row>
    <row r="90" spans="3:4" x14ac:dyDescent="0.2">
      <c r="C90" s="150"/>
      <c r="D90" s="150"/>
    </row>
    <row r="91" spans="3:4" x14ac:dyDescent="0.2">
      <c r="C91" s="150"/>
      <c r="D91" s="150"/>
    </row>
    <row r="92" spans="3:4" x14ac:dyDescent="0.2">
      <c r="C92" s="150"/>
      <c r="D92" s="150"/>
    </row>
    <row r="93" spans="3:4" x14ac:dyDescent="0.2">
      <c r="C93" s="150"/>
      <c r="D93" s="150"/>
    </row>
    <row r="94" spans="3:4" x14ac:dyDescent="0.2">
      <c r="C94" s="150"/>
      <c r="D94" s="150"/>
    </row>
    <row r="95" spans="3:4" x14ac:dyDescent="0.2">
      <c r="C95" s="150"/>
      <c r="D95" s="150"/>
    </row>
    <row r="96" spans="3:4" x14ac:dyDescent="0.2">
      <c r="C96" s="150"/>
      <c r="D96" s="150"/>
    </row>
    <row r="97" spans="3:4" x14ac:dyDescent="0.2">
      <c r="C97" s="150"/>
      <c r="D97" s="150"/>
    </row>
    <row r="98" spans="3:4" x14ac:dyDescent="0.2">
      <c r="C98" s="150"/>
      <c r="D98" s="150"/>
    </row>
    <row r="99" spans="3:4" x14ac:dyDescent="0.2">
      <c r="C99" s="150"/>
      <c r="D99" s="150"/>
    </row>
    <row r="100" spans="3:4" x14ac:dyDescent="0.2">
      <c r="C100" s="150"/>
      <c r="D100" s="150"/>
    </row>
    <row r="101" spans="3:4" x14ac:dyDescent="0.2">
      <c r="C101" s="150"/>
      <c r="D101" s="150"/>
    </row>
    <row r="102" spans="3:4" x14ac:dyDescent="0.2">
      <c r="C102" s="150"/>
      <c r="D102" s="150"/>
    </row>
    <row r="103" spans="3:4" x14ac:dyDescent="0.2">
      <c r="C103" s="150"/>
      <c r="D103" s="150"/>
    </row>
    <row r="104" spans="3:4" x14ac:dyDescent="0.2">
      <c r="C104" s="150"/>
      <c r="D104" s="150"/>
    </row>
    <row r="105" spans="3:4" x14ac:dyDescent="0.2">
      <c r="C105" s="150"/>
      <c r="D105" s="150"/>
    </row>
    <row r="106" spans="3:4" x14ac:dyDescent="0.2">
      <c r="C106" s="150"/>
      <c r="D106" s="150"/>
    </row>
    <row r="107" spans="3:4" x14ac:dyDescent="0.2">
      <c r="C107" s="150"/>
      <c r="D107" s="150"/>
    </row>
    <row r="108" spans="3:4" x14ac:dyDescent="0.2">
      <c r="C108" s="150"/>
      <c r="D108" s="150"/>
    </row>
    <row r="109" spans="3:4" x14ac:dyDescent="0.2">
      <c r="C109" s="150"/>
      <c r="D109" s="150"/>
    </row>
    <row r="110" spans="3:4" x14ac:dyDescent="0.2">
      <c r="C110" s="150"/>
      <c r="D110" s="150"/>
    </row>
    <row r="111" spans="3:4" x14ac:dyDescent="0.2">
      <c r="C111" s="150"/>
      <c r="D111" s="150"/>
    </row>
    <row r="112" spans="3:4" x14ac:dyDescent="0.2">
      <c r="C112" s="150"/>
      <c r="D112" s="150"/>
    </row>
    <row r="113" spans="3:4" x14ac:dyDescent="0.2">
      <c r="C113" s="150"/>
      <c r="D113" s="150"/>
    </row>
    <row r="114" spans="3:4" x14ac:dyDescent="0.2">
      <c r="C114" s="150"/>
      <c r="D114" s="150"/>
    </row>
    <row r="115" spans="3:4" x14ac:dyDescent="0.2">
      <c r="C115" s="150"/>
      <c r="D115" s="150"/>
    </row>
    <row r="116" spans="3:4" x14ac:dyDescent="0.2">
      <c r="C116" s="150"/>
      <c r="D116" s="150"/>
    </row>
    <row r="117" spans="3:4" x14ac:dyDescent="0.2">
      <c r="C117" s="150"/>
      <c r="D117" s="150"/>
    </row>
    <row r="118" spans="3:4" x14ac:dyDescent="0.2">
      <c r="C118" s="150"/>
      <c r="D118" s="150"/>
    </row>
    <row r="119" spans="3:4" x14ac:dyDescent="0.2">
      <c r="C119" s="150"/>
      <c r="D119" s="150"/>
    </row>
    <row r="120" spans="3:4" x14ac:dyDescent="0.2">
      <c r="C120" s="150"/>
      <c r="D120" s="150"/>
    </row>
    <row r="121" spans="3:4" x14ac:dyDescent="0.2">
      <c r="C121" s="150"/>
      <c r="D121" s="150"/>
    </row>
    <row r="122" spans="3:4" x14ac:dyDescent="0.2">
      <c r="C122" s="150"/>
      <c r="D122" s="150"/>
    </row>
    <row r="123" spans="3:4" x14ac:dyDescent="0.2">
      <c r="C123" s="150"/>
      <c r="D123" s="150"/>
    </row>
    <row r="124" spans="3:4" x14ac:dyDescent="0.2">
      <c r="C124" s="150"/>
      <c r="D124" s="150"/>
    </row>
    <row r="125" spans="3:4" x14ac:dyDescent="0.2">
      <c r="C125" s="150"/>
      <c r="D125" s="150"/>
    </row>
    <row r="126" spans="3:4" x14ac:dyDescent="0.2">
      <c r="C126" s="150"/>
      <c r="D126" s="150"/>
    </row>
    <row r="127" spans="3:4" x14ac:dyDescent="0.2">
      <c r="C127" s="150"/>
      <c r="D127" s="150"/>
    </row>
    <row r="128" spans="3:4" x14ac:dyDescent="0.2">
      <c r="C128" s="150"/>
      <c r="D128" s="150"/>
    </row>
    <row r="129" spans="3:4" x14ac:dyDescent="0.2">
      <c r="C129" s="150"/>
      <c r="D129" s="150"/>
    </row>
    <row r="130" spans="3:4" x14ac:dyDescent="0.2">
      <c r="C130" s="150"/>
      <c r="D130" s="150"/>
    </row>
    <row r="131" spans="3:4" x14ac:dyDescent="0.2">
      <c r="C131" s="150"/>
      <c r="D131" s="150"/>
    </row>
    <row r="132" spans="3:4" x14ac:dyDescent="0.2">
      <c r="C132" s="150"/>
      <c r="D132" s="150"/>
    </row>
    <row r="133" spans="3:4" x14ac:dyDescent="0.2">
      <c r="C133" s="150"/>
      <c r="D133" s="150"/>
    </row>
    <row r="134" spans="3:4" x14ac:dyDescent="0.2">
      <c r="C134" s="150"/>
      <c r="D134" s="150"/>
    </row>
    <row r="135" spans="3:4" x14ac:dyDescent="0.2">
      <c r="C135" s="150"/>
      <c r="D135" s="150"/>
    </row>
    <row r="136" spans="3:4" x14ac:dyDescent="0.2">
      <c r="C136" s="150"/>
      <c r="D136" s="150"/>
    </row>
    <row r="137" spans="3:4" x14ac:dyDescent="0.2">
      <c r="C137" s="150"/>
      <c r="D137" s="150"/>
    </row>
    <row r="138" spans="3:4" x14ac:dyDescent="0.2">
      <c r="C138" s="150"/>
      <c r="D138" s="150"/>
    </row>
    <row r="139" spans="3:4" x14ac:dyDescent="0.2">
      <c r="C139" s="150"/>
      <c r="D139" s="150"/>
    </row>
    <row r="140" spans="3:4" x14ac:dyDescent="0.2">
      <c r="C140" s="150"/>
      <c r="D140" s="150"/>
    </row>
    <row r="141" spans="3:4" x14ac:dyDescent="0.2">
      <c r="C141" s="150"/>
      <c r="D141" s="150"/>
    </row>
    <row r="142" spans="3:4" x14ac:dyDescent="0.2">
      <c r="C142" s="150"/>
      <c r="D142" s="150"/>
    </row>
    <row r="143" spans="3:4" x14ac:dyDescent="0.2">
      <c r="C143" s="150"/>
      <c r="D143" s="150"/>
    </row>
    <row r="144" spans="3:4" x14ac:dyDescent="0.2">
      <c r="C144" s="150"/>
      <c r="D144" s="150"/>
    </row>
    <row r="145" spans="3:4" x14ac:dyDescent="0.2">
      <c r="C145" s="150"/>
      <c r="D145" s="150"/>
    </row>
    <row r="146" spans="3:4" x14ac:dyDescent="0.2">
      <c r="C146" s="150"/>
      <c r="D146" s="150"/>
    </row>
    <row r="147" spans="3:4" x14ac:dyDescent="0.2">
      <c r="C147" s="150"/>
      <c r="D147" s="150"/>
    </row>
    <row r="148" spans="3:4" x14ac:dyDescent="0.2">
      <c r="C148" s="150"/>
      <c r="D148" s="150"/>
    </row>
    <row r="149" spans="3:4" x14ac:dyDescent="0.2">
      <c r="C149" s="150"/>
      <c r="D149" s="150"/>
    </row>
    <row r="150" spans="3:4" x14ac:dyDescent="0.2">
      <c r="C150" s="150"/>
      <c r="D150" s="150"/>
    </row>
    <row r="151" spans="3:4" x14ac:dyDescent="0.2">
      <c r="C151" s="150"/>
      <c r="D151" s="150"/>
    </row>
    <row r="152" spans="3:4" x14ac:dyDescent="0.2">
      <c r="C152" s="150"/>
      <c r="D152" s="150"/>
    </row>
    <row r="153" spans="3:4" x14ac:dyDescent="0.2">
      <c r="C153" s="150"/>
      <c r="D153" s="150"/>
    </row>
    <row r="154" spans="3:4" x14ac:dyDescent="0.2">
      <c r="C154" s="150"/>
      <c r="D154" s="150"/>
    </row>
    <row r="155" spans="3:4" x14ac:dyDescent="0.2">
      <c r="C155" s="150"/>
      <c r="D155" s="150"/>
    </row>
    <row r="156" spans="3:4" x14ac:dyDescent="0.2">
      <c r="C156" s="150"/>
      <c r="D156" s="150"/>
    </row>
    <row r="157" spans="3:4" x14ac:dyDescent="0.2">
      <c r="C157" s="150"/>
      <c r="D157" s="150"/>
    </row>
    <row r="158" spans="3:4" x14ac:dyDescent="0.2">
      <c r="C158" s="150"/>
      <c r="D158" s="150"/>
    </row>
    <row r="159" spans="3:4" x14ac:dyDescent="0.2">
      <c r="C159" s="150"/>
      <c r="D159" s="150"/>
    </row>
    <row r="160" spans="3:4" x14ac:dyDescent="0.2">
      <c r="C160" s="150"/>
      <c r="D160" s="150"/>
    </row>
    <row r="161" spans="3:4" x14ac:dyDescent="0.2">
      <c r="C161" s="150"/>
      <c r="D161" s="150"/>
    </row>
    <row r="162" spans="3:4" x14ac:dyDescent="0.2">
      <c r="C162" s="150"/>
      <c r="D162" s="150"/>
    </row>
    <row r="163" spans="3:4" x14ac:dyDescent="0.2">
      <c r="C163" s="150"/>
      <c r="D163" s="150"/>
    </row>
    <row r="164" spans="3:4" x14ac:dyDescent="0.2">
      <c r="C164" s="150"/>
      <c r="D164" s="150"/>
    </row>
    <row r="165" spans="3:4" x14ac:dyDescent="0.2">
      <c r="C165" s="150"/>
      <c r="D165" s="150"/>
    </row>
    <row r="166" spans="3:4" x14ac:dyDescent="0.2">
      <c r="C166" s="150"/>
      <c r="D166" s="150"/>
    </row>
    <row r="167" spans="3:4" x14ac:dyDescent="0.2">
      <c r="C167" s="150"/>
      <c r="D167" s="150"/>
    </row>
    <row r="168" spans="3:4" x14ac:dyDescent="0.2">
      <c r="C168" s="150"/>
      <c r="D168" s="150"/>
    </row>
    <row r="169" spans="3:4" x14ac:dyDescent="0.2">
      <c r="C169" s="150"/>
      <c r="D169" s="150"/>
    </row>
    <row r="170" spans="3:4" x14ac:dyDescent="0.2">
      <c r="C170" s="150"/>
      <c r="D170" s="150"/>
    </row>
    <row r="171" spans="3:4" x14ac:dyDescent="0.2">
      <c r="C171" s="150"/>
      <c r="D171" s="150"/>
    </row>
    <row r="172" spans="3:4" x14ac:dyDescent="0.2">
      <c r="C172" s="150"/>
      <c r="D172" s="150"/>
    </row>
    <row r="173" spans="3:4" x14ac:dyDescent="0.2">
      <c r="C173" s="150"/>
      <c r="D173" s="150"/>
    </row>
    <row r="174" spans="3:4" x14ac:dyDescent="0.2">
      <c r="C174" s="150"/>
      <c r="D174" s="150"/>
    </row>
    <row r="175" spans="3:4" x14ac:dyDescent="0.2">
      <c r="C175" s="150"/>
      <c r="D175" s="150"/>
    </row>
    <row r="176" spans="3:4" x14ac:dyDescent="0.2">
      <c r="C176" s="150"/>
      <c r="D176" s="150"/>
    </row>
    <row r="177" spans="3:4" x14ac:dyDescent="0.2">
      <c r="C177" s="150"/>
      <c r="D177" s="150"/>
    </row>
    <row r="178" spans="3:4" x14ac:dyDescent="0.2">
      <c r="C178" s="150"/>
      <c r="D178" s="150"/>
    </row>
    <row r="179" spans="3:4" x14ac:dyDescent="0.2">
      <c r="C179" s="150"/>
      <c r="D179" s="150"/>
    </row>
    <row r="180" spans="3:4" x14ac:dyDescent="0.2">
      <c r="C180" s="150"/>
      <c r="D180" s="150"/>
    </row>
    <row r="181" spans="3:4" x14ac:dyDescent="0.2">
      <c r="C181" s="150"/>
      <c r="D181" s="150"/>
    </row>
    <row r="182" spans="3:4" x14ac:dyDescent="0.2">
      <c r="C182" s="150"/>
      <c r="D182" s="150"/>
    </row>
    <row r="183" spans="3:4" x14ac:dyDescent="0.2">
      <c r="C183" s="150"/>
      <c r="D183" s="150"/>
    </row>
    <row r="184" spans="3:4" x14ac:dyDescent="0.2">
      <c r="C184" s="150"/>
      <c r="D184" s="150"/>
    </row>
    <row r="185" spans="3:4" x14ac:dyDescent="0.2">
      <c r="C185" s="150"/>
      <c r="D185" s="150"/>
    </row>
    <row r="186" spans="3:4" x14ac:dyDescent="0.2">
      <c r="C186" s="150"/>
      <c r="D186" s="150"/>
    </row>
    <row r="187" spans="3:4" x14ac:dyDescent="0.2">
      <c r="C187" s="150"/>
      <c r="D187" s="150"/>
    </row>
    <row r="188" spans="3:4" x14ac:dyDescent="0.2">
      <c r="C188" s="150"/>
      <c r="D188" s="150"/>
    </row>
    <row r="189" spans="3:4" x14ac:dyDescent="0.2">
      <c r="C189" s="150"/>
      <c r="D189" s="150"/>
    </row>
    <row r="190" spans="3:4" x14ac:dyDescent="0.2">
      <c r="C190" s="150"/>
      <c r="D190" s="150"/>
    </row>
    <row r="191" spans="3:4" x14ac:dyDescent="0.2">
      <c r="C191" s="150"/>
      <c r="D191" s="150"/>
    </row>
    <row r="192" spans="3:4" x14ac:dyDescent="0.2">
      <c r="C192" s="150"/>
      <c r="D192" s="150"/>
    </row>
    <row r="193" spans="3:4" x14ac:dyDescent="0.2">
      <c r="C193" s="150"/>
      <c r="D193" s="150"/>
    </row>
    <row r="194" spans="3:4" x14ac:dyDescent="0.2">
      <c r="C194" s="150"/>
      <c r="D194" s="150"/>
    </row>
    <row r="195" spans="3:4" x14ac:dyDescent="0.2">
      <c r="C195" s="150"/>
      <c r="D195" s="150"/>
    </row>
    <row r="196" spans="3:4" x14ac:dyDescent="0.2">
      <c r="C196" s="150"/>
      <c r="D196" s="150"/>
    </row>
    <row r="197" spans="3:4" x14ac:dyDescent="0.2">
      <c r="C197" s="150"/>
      <c r="D197" s="150"/>
    </row>
    <row r="198" spans="3:4" x14ac:dyDescent="0.2">
      <c r="C198" s="150"/>
      <c r="D198" s="150"/>
    </row>
    <row r="199" spans="3:4" x14ac:dyDescent="0.2">
      <c r="C199" s="150"/>
      <c r="D199" s="150"/>
    </row>
    <row r="200" spans="3:4" x14ac:dyDescent="0.2">
      <c r="C200" s="150"/>
      <c r="D200" s="150"/>
    </row>
    <row r="201" spans="3:4" x14ac:dyDescent="0.2">
      <c r="C201" s="150"/>
      <c r="D201" s="150"/>
    </row>
    <row r="202" spans="3:4" x14ac:dyDescent="0.2">
      <c r="C202" s="150"/>
      <c r="D202" s="150"/>
    </row>
    <row r="203" spans="3:4" x14ac:dyDescent="0.2">
      <c r="C203" s="150"/>
      <c r="D203" s="150"/>
    </row>
    <row r="204" spans="3:4" x14ac:dyDescent="0.2">
      <c r="C204" s="150"/>
      <c r="D204" s="150"/>
    </row>
    <row r="205" spans="3:4" x14ac:dyDescent="0.2">
      <c r="C205" s="150"/>
      <c r="D205" s="150"/>
    </row>
    <row r="206" spans="3:4" x14ac:dyDescent="0.2">
      <c r="C206" s="150"/>
      <c r="D206" s="150"/>
    </row>
    <row r="207" spans="3:4" x14ac:dyDescent="0.2">
      <c r="C207" s="150"/>
      <c r="D207" s="150"/>
    </row>
    <row r="208" spans="3:4" x14ac:dyDescent="0.2">
      <c r="C208" s="150"/>
      <c r="D208" s="150"/>
    </row>
    <row r="209" spans="3:4" x14ac:dyDescent="0.2">
      <c r="C209" s="150"/>
      <c r="D209" s="150"/>
    </row>
    <row r="210" spans="3:4" x14ac:dyDescent="0.2">
      <c r="C210" s="150"/>
      <c r="D210" s="150"/>
    </row>
    <row r="211" spans="3:4" x14ac:dyDescent="0.2">
      <c r="C211" s="150"/>
      <c r="D211" s="150"/>
    </row>
    <row r="212" spans="3:4" x14ac:dyDescent="0.2">
      <c r="C212" s="150"/>
      <c r="D212" s="150"/>
    </row>
    <row r="213" spans="3:4" x14ac:dyDescent="0.2">
      <c r="C213" s="150"/>
      <c r="D213" s="150"/>
    </row>
    <row r="214" spans="3:4" x14ac:dyDescent="0.2">
      <c r="C214" s="150"/>
      <c r="D214" s="150"/>
    </row>
    <row r="215" spans="3:4" x14ac:dyDescent="0.2">
      <c r="C215" s="150"/>
      <c r="D215" s="150"/>
    </row>
    <row r="216" spans="3:4" x14ac:dyDescent="0.2">
      <c r="C216" s="150"/>
      <c r="D216" s="150"/>
    </row>
    <row r="217" spans="3:4" x14ac:dyDescent="0.2">
      <c r="C217" s="150"/>
      <c r="D217" s="150"/>
    </row>
    <row r="218" spans="3:4" x14ac:dyDescent="0.2">
      <c r="C218" s="150"/>
      <c r="D218" s="150"/>
    </row>
    <row r="219" spans="3:4" x14ac:dyDescent="0.2">
      <c r="C219" s="150"/>
      <c r="D219" s="150"/>
    </row>
    <row r="220" spans="3:4" x14ac:dyDescent="0.2">
      <c r="C220" s="150"/>
      <c r="D220" s="150"/>
    </row>
    <row r="221" spans="3:4" x14ac:dyDescent="0.2">
      <c r="C221" s="150"/>
      <c r="D221" s="150"/>
    </row>
    <row r="222" spans="3:4" x14ac:dyDescent="0.2">
      <c r="C222" s="150"/>
      <c r="D222" s="150"/>
    </row>
    <row r="223" spans="3:4" x14ac:dyDescent="0.2">
      <c r="C223" s="150"/>
      <c r="D223" s="150"/>
    </row>
    <row r="224" spans="3:4" x14ac:dyDescent="0.2">
      <c r="C224" s="150"/>
      <c r="D224" s="150"/>
    </row>
    <row r="225" spans="3:4" x14ac:dyDescent="0.2">
      <c r="C225" s="150"/>
      <c r="D225" s="150"/>
    </row>
    <row r="226" spans="3:4" x14ac:dyDescent="0.2">
      <c r="C226" s="150"/>
      <c r="D226" s="150"/>
    </row>
    <row r="227" spans="3:4" x14ac:dyDescent="0.2">
      <c r="C227" s="150"/>
      <c r="D227" s="150"/>
    </row>
    <row r="228" spans="3:4" x14ac:dyDescent="0.2">
      <c r="C228" s="150"/>
      <c r="D228" s="150"/>
    </row>
    <row r="229" spans="3:4" x14ac:dyDescent="0.2">
      <c r="C229" s="150"/>
      <c r="D229" s="150"/>
    </row>
    <row r="230" spans="3:4" x14ac:dyDescent="0.2">
      <c r="C230" s="150"/>
      <c r="D230" s="150"/>
    </row>
    <row r="231" spans="3:4" x14ac:dyDescent="0.2">
      <c r="C231" s="150"/>
      <c r="D231" s="150"/>
    </row>
    <row r="232" spans="3:4" x14ac:dyDescent="0.2">
      <c r="C232" s="150"/>
      <c r="D232" s="150"/>
    </row>
    <row r="233" spans="3:4" x14ac:dyDescent="0.2">
      <c r="C233" s="150"/>
      <c r="D233" s="150"/>
    </row>
    <row r="234" spans="3:4" x14ac:dyDescent="0.2">
      <c r="C234" s="150"/>
      <c r="D234" s="150"/>
    </row>
    <row r="235" spans="3:4" x14ac:dyDescent="0.2">
      <c r="C235" s="150"/>
      <c r="D235" s="150"/>
    </row>
    <row r="236" spans="3:4" x14ac:dyDescent="0.2">
      <c r="C236" s="150"/>
      <c r="D236" s="150"/>
    </row>
    <row r="237" spans="3:4" x14ac:dyDescent="0.2">
      <c r="C237" s="150"/>
      <c r="D237" s="150"/>
    </row>
    <row r="238" spans="3:4" x14ac:dyDescent="0.2">
      <c r="C238" s="150"/>
      <c r="D238" s="150"/>
    </row>
    <row r="239" spans="3:4" x14ac:dyDescent="0.2">
      <c r="C239" s="150"/>
      <c r="D239" s="150"/>
    </row>
    <row r="240" spans="3:4" x14ac:dyDescent="0.2">
      <c r="C240" s="150"/>
      <c r="D240" s="150"/>
    </row>
    <row r="241" spans="3:4" x14ac:dyDescent="0.2">
      <c r="C241" s="150"/>
      <c r="D241" s="150"/>
    </row>
    <row r="242" spans="3:4" x14ac:dyDescent="0.2">
      <c r="C242" s="150"/>
      <c r="D242" s="150"/>
    </row>
    <row r="243" spans="3:4" x14ac:dyDescent="0.2">
      <c r="C243" s="150"/>
      <c r="D243" s="150"/>
    </row>
    <row r="244" spans="3:4" x14ac:dyDescent="0.2">
      <c r="C244" s="150"/>
      <c r="D244" s="150"/>
    </row>
    <row r="245" spans="3:4" x14ac:dyDescent="0.2">
      <c r="C245" s="150"/>
      <c r="D245" s="150"/>
    </row>
    <row r="246" spans="3:4" x14ac:dyDescent="0.2">
      <c r="C246" s="150"/>
      <c r="D246" s="150"/>
    </row>
    <row r="247" spans="3:4" x14ac:dyDescent="0.2">
      <c r="C247" s="150"/>
      <c r="D247" s="150"/>
    </row>
    <row r="248" spans="3:4" x14ac:dyDescent="0.2">
      <c r="C248" s="150"/>
      <c r="D248" s="150"/>
    </row>
    <row r="249" spans="3:4" x14ac:dyDescent="0.2">
      <c r="C249" s="150"/>
      <c r="D249" s="150"/>
    </row>
    <row r="250" spans="3:4" x14ac:dyDescent="0.2">
      <c r="C250" s="150"/>
      <c r="D250" s="150"/>
    </row>
    <row r="251" spans="3:4" x14ac:dyDescent="0.2">
      <c r="C251" s="150"/>
      <c r="D251" s="150"/>
    </row>
    <row r="252" spans="3:4" x14ac:dyDescent="0.2">
      <c r="C252" s="150"/>
      <c r="D252" s="150"/>
    </row>
    <row r="253" spans="3:4" x14ac:dyDescent="0.2">
      <c r="C253" s="150"/>
      <c r="D253" s="150"/>
    </row>
    <row r="254" spans="3:4" x14ac:dyDescent="0.2">
      <c r="C254" s="150"/>
      <c r="D254" s="150"/>
    </row>
    <row r="255" spans="3:4" x14ac:dyDescent="0.2">
      <c r="C255" s="150"/>
      <c r="D255" s="150"/>
    </row>
    <row r="256" spans="3:4" x14ac:dyDescent="0.2">
      <c r="C256" s="150"/>
      <c r="D256" s="150"/>
    </row>
    <row r="257" spans="3:4" x14ac:dyDescent="0.2">
      <c r="C257" s="150"/>
      <c r="D257" s="150"/>
    </row>
    <row r="258" spans="3:4" x14ac:dyDescent="0.2">
      <c r="C258" s="150"/>
      <c r="D258" s="150"/>
    </row>
    <row r="259" spans="3:4" x14ac:dyDescent="0.2">
      <c r="C259" s="150"/>
      <c r="D259" s="150"/>
    </row>
    <row r="260" spans="3:4" x14ac:dyDescent="0.2">
      <c r="C260" s="150"/>
      <c r="D260" s="150"/>
    </row>
    <row r="261" spans="3:4" x14ac:dyDescent="0.2">
      <c r="C261" s="150"/>
      <c r="D261" s="150"/>
    </row>
    <row r="262" spans="3:4" x14ac:dyDescent="0.2">
      <c r="C262" s="150"/>
      <c r="D262" s="150"/>
    </row>
    <row r="263" spans="3:4" x14ac:dyDescent="0.2">
      <c r="C263" s="150"/>
      <c r="D263" s="150"/>
    </row>
    <row r="264" spans="3:4" x14ac:dyDescent="0.2">
      <c r="C264" s="150"/>
      <c r="D264" s="150"/>
    </row>
    <row r="265" spans="3:4" x14ac:dyDescent="0.2">
      <c r="C265" s="150"/>
      <c r="D265" s="150"/>
    </row>
    <row r="266" spans="3:4" x14ac:dyDescent="0.2">
      <c r="C266" s="150"/>
      <c r="D266" s="150"/>
    </row>
    <row r="267" spans="3:4" x14ac:dyDescent="0.2">
      <c r="C267" s="150"/>
      <c r="D267" s="150"/>
    </row>
    <row r="268" spans="3:4" x14ac:dyDescent="0.2">
      <c r="C268" s="150"/>
      <c r="D268" s="150"/>
    </row>
    <row r="269" spans="3:4" x14ac:dyDescent="0.2">
      <c r="C269" s="150"/>
      <c r="D269" s="150"/>
    </row>
    <row r="270" spans="3:4" x14ac:dyDescent="0.2">
      <c r="C270" s="150"/>
      <c r="D270" s="150"/>
    </row>
    <row r="271" spans="3:4" x14ac:dyDescent="0.2">
      <c r="C271" s="150"/>
      <c r="D271" s="150"/>
    </row>
    <row r="272" spans="3:4" x14ac:dyDescent="0.2">
      <c r="C272" s="150"/>
      <c r="D272" s="150"/>
    </row>
    <row r="273" spans="3:4" x14ac:dyDescent="0.2">
      <c r="C273" s="150"/>
      <c r="D273" s="150"/>
    </row>
    <row r="274" spans="3:4" x14ac:dyDescent="0.2">
      <c r="C274" s="150"/>
      <c r="D274" s="150"/>
    </row>
    <row r="275" spans="3:4" x14ac:dyDescent="0.2">
      <c r="C275" s="150"/>
      <c r="D275" s="150"/>
    </row>
    <row r="276" spans="3:4" x14ac:dyDescent="0.2">
      <c r="C276" s="150"/>
      <c r="D276" s="150"/>
    </row>
    <row r="277" spans="3:4" x14ac:dyDescent="0.2">
      <c r="C277" s="150"/>
      <c r="D277" s="150"/>
    </row>
    <row r="278" spans="3:4" x14ac:dyDescent="0.2">
      <c r="C278" s="150"/>
      <c r="D278" s="150"/>
    </row>
    <row r="279" spans="3:4" x14ac:dyDescent="0.2">
      <c r="C279" s="150"/>
      <c r="D279" s="150"/>
    </row>
    <row r="280" spans="3:4" x14ac:dyDescent="0.2">
      <c r="C280" s="150"/>
      <c r="D280" s="150"/>
    </row>
    <row r="281" spans="3:4" x14ac:dyDescent="0.2">
      <c r="C281" s="150"/>
      <c r="D281" s="150"/>
    </row>
    <row r="282" spans="3:4" x14ac:dyDescent="0.2">
      <c r="C282" s="150"/>
      <c r="D282" s="150"/>
    </row>
    <row r="283" spans="3:4" x14ac:dyDescent="0.2">
      <c r="C283" s="150"/>
      <c r="D283" s="150"/>
    </row>
    <row r="284" spans="3:4" x14ac:dyDescent="0.2">
      <c r="C284" s="150"/>
      <c r="D284" s="150"/>
    </row>
    <row r="285" spans="3:4" x14ac:dyDescent="0.2">
      <c r="C285" s="150"/>
      <c r="D285" s="150"/>
    </row>
    <row r="286" spans="3:4" x14ac:dyDescent="0.2">
      <c r="C286" s="150"/>
      <c r="D286" s="150"/>
    </row>
    <row r="287" spans="3:4" x14ac:dyDescent="0.2">
      <c r="C287" s="150"/>
      <c r="D287" s="150"/>
    </row>
    <row r="288" spans="3:4" x14ac:dyDescent="0.2">
      <c r="C288" s="150"/>
      <c r="D288" s="150"/>
    </row>
    <row r="289" spans="3:4" x14ac:dyDescent="0.2">
      <c r="C289" s="150"/>
      <c r="D289" s="150"/>
    </row>
    <row r="290" spans="3:4" x14ac:dyDescent="0.2">
      <c r="C290" s="150"/>
      <c r="D290" s="150"/>
    </row>
    <row r="291" spans="3:4" x14ac:dyDescent="0.2">
      <c r="C291" s="150"/>
      <c r="D291" s="150"/>
    </row>
    <row r="292" spans="3:4" x14ac:dyDescent="0.2">
      <c r="C292" s="150"/>
      <c r="D292" s="150"/>
    </row>
    <row r="293" spans="3:4" x14ac:dyDescent="0.2">
      <c r="C293" s="150"/>
      <c r="D293" s="150"/>
    </row>
    <row r="294" spans="3:4" x14ac:dyDescent="0.2">
      <c r="C294" s="150"/>
      <c r="D294" s="150"/>
    </row>
    <row r="295" spans="3:4" x14ac:dyDescent="0.2">
      <c r="C295" s="150"/>
      <c r="D295" s="150"/>
    </row>
    <row r="296" spans="3:4" x14ac:dyDescent="0.2">
      <c r="C296" s="150"/>
      <c r="D296" s="150"/>
    </row>
    <row r="297" spans="3:4" x14ac:dyDescent="0.2">
      <c r="C297" s="150"/>
      <c r="D297" s="150"/>
    </row>
    <row r="298" spans="3:4" x14ac:dyDescent="0.2">
      <c r="C298" s="150"/>
      <c r="D298" s="150"/>
    </row>
    <row r="299" spans="3:4" x14ac:dyDescent="0.2">
      <c r="C299" s="150"/>
      <c r="D299" s="150"/>
    </row>
    <row r="300" spans="3:4" x14ac:dyDescent="0.2">
      <c r="C300" s="150"/>
      <c r="D300" s="150"/>
    </row>
    <row r="301" spans="3:4" x14ac:dyDescent="0.2">
      <c r="C301" s="150"/>
      <c r="D301" s="150"/>
    </row>
    <row r="302" spans="3:4" x14ac:dyDescent="0.2">
      <c r="C302" s="150"/>
      <c r="D302" s="150"/>
    </row>
    <row r="303" spans="3:4" x14ac:dyDescent="0.2">
      <c r="C303" s="150"/>
      <c r="D303" s="150"/>
    </row>
    <row r="304" spans="3:4" x14ac:dyDescent="0.2">
      <c r="C304" s="150"/>
      <c r="D304" s="150"/>
    </row>
    <row r="305" spans="3:4" x14ac:dyDescent="0.2">
      <c r="C305" s="150"/>
      <c r="D305" s="150"/>
    </row>
    <row r="306" spans="3:4" x14ac:dyDescent="0.2">
      <c r="C306" s="150"/>
      <c r="D306" s="150"/>
    </row>
    <row r="307" spans="3:4" x14ac:dyDescent="0.2">
      <c r="C307" s="150"/>
      <c r="D307" s="150"/>
    </row>
    <row r="308" spans="3:4" x14ac:dyDescent="0.2">
      <c r="C308" s="150"/>
      <c r="D308" s="150"/>
    </row>
    <row r="309" spans="3:4" x14ac:dyDescent="0.2">
      <c r="C309" s="150"/>
      <c r="D309" s="150"/>
    </row>
    <row r="310" spans="3:4" x14ac:dyDescent="0.2">
      <c r="C310" s="150"/>
      <c r="D310" s="150"/>
    </row>
    <row r="311" spans="3:4" x14ac:dyDescent="0.2">
      <c r="C311" s="150"/>
      <c r="D311" s="150"/>
    </row>
    <row r="312" spans="3:4" x14ac:dyDescent="0.2">
      <c r="C312" s="150"/>
      <c r="D312" s="150"/>
    </row>
    <row r="313" spans="3:4" x14ac:dyDescent="0.2">
      <c r="C313" s="150"/>
      <c r="D313" s="150"/>
    </row>
    <row r="314" spans="3:4" x14ac:dyDescent="0.2">
      <c r="C314" s="150"/>
      <c r="D314" s="150"/>
    </row>
    <row r="315" spans="3:4" x14ac:dyDescent="0.2">
      <c r="C315" s="150"/>
      <c r="D315" s="150"/>
    </row>
    <row r="316" spans="3:4" x14ac:dyDescent="0.2">
      <c r="C316" s="150"/>
      <c r="D316" s="150"/>
    </row>
    <row r="317" spans="3:4" x14ac:dyDescent="0.2">
      <c r="C317" s="150"/>
      <c r="D317" s="150"/>
    </row>
    <row r="318" spans="3:4" x14ac:dyDescent="0.2">
      <c r="C318" s="150"/>
      <c r="D318" s="150"/>
    </row>
    <row r="319" spans="3:4" x14ac:dyDescent="0.2">
      <c r="C319" s="150"/>
      <c r="D319" s="150"/>
    </row>
    <row r="320" spans="3:4" x14ac:dyDescent="0.2">
      <c r="C320" s="150"/>
      <c r="D320" s="150"/>
    </row>
    <row r="321" spans="3:4" x14ac:dyDescent="0.2">
      <c r="C321" s="150"/>
      <c r="D321" s="150"/>
    </row>
    <row r="322" spans="3:4" x14ac:dyDescent="0.2">
      <c r="C322" s="150"/>
      <c r="D322" s="150"/>
    </row>
    <row r="323" spans="3:4" x14ac:dyDescent="0.2">
      <c r="C323" s="150"/>
      <c r="D323" s="150"/>
    </row>
    <row r="324" spans="3:4" x14ac:dyDescent="0.2">
      <c r="C324" s="150"/>
      <c r="D324" s="150"/>
    </row>
    <row r="325" spans="3:4" x14ac:dyDescent="0.2">
      <c r="C325" s="150"/>
      <c r="D325" s="150"/>
    </row>
    <row r="326" spans="3:4" x14ac:dyDescent="0.2">
      <c r="C326" s="150"/>
      <c r="D326" s="150"/>
    </row>
    <row r="327" spans="3:4" x14ac:dyDescent="0.2">
      <c r="C327" s="150"/>
      <c r="D327" s="150"/>
    </row>
    <row r="328" spans="3:4" x14ac:dyDescent="0.2">
      <c r="C328" s="150"/>
      <c r="D328" s="150"/>
    </row>
    <row r="329" spans="3:4" x14ac:dyDescent="0.2">
      <c r="C329" s="150"/>
      <c r="D329" s="150"/>
    </row>
    <row r="330" spans="3:4" x14ac:dyDescent="0.2">
      <c r="C330" s="150"/>
      <c r="D330" s="150"/>
    </row>
    <row r="331" spans="3:4" x14ac:dyDescent="0.2">
      <c r="C331" s="150"/>
      <c r="D331" s="150"/>
    </row>
    <row r="332" spans="3:4" x14ac:dyDescent="0.2">
      <c r="C332" s="150"/>
      <c r="D332" s="150"/>
    </row>
    <row r="333" spans="3:4" x14ac:dyDescent="0.2">
      <c r="C333" s="150"/>
      <c r="D333" s="150"/>
    </row>
    <row r="334" spans="3:4" x14ac:dyDescent="0.2">
      <c r="C334" s="150"/>
      <c r="D334" s="150"/>
    </row>
    <row r="335" spans="3:4" x14ac:dyDescent="0.2">
      <c r="C335" s="150"/>
      <c r="D335" s="150"/>
    </row>
    <row r="336" spans="3:4" x14ac:dyDescent="0.2">
      <c r="C336" s="150"/>
      <c r="D336" s="150"/>
    </row>
    <row r="337" spans="3:4" x14ac:dyDescent="0.2">
      <c r="C337" s="150"/>
      <c r="D337" s="150"/>
    </row>
    <row r="338" spans="3:4" x14ac:dyDescent="0.2">
      <c r="C338" s="150"/>
      <c r="D338" s="150"/>
    </row>
    <row r="339" spans="3:4" x14ac:dyDescent="0.2">
      <c r="C339" s="150"/>
      <c r="D339" s="150"/>
    </row>
    <row r="340" spans="3:4" x14ac:dyDescent="0.2">
      <c r="C340" s="150"/>
      <c r="D340" s="150"/>
    </row>
    <row r="341" spans="3:4" x14ac:dyDescent="0.2">
      <c r="C341" s="150"/>
      <c r="D341" s="150"/>
    </row>
    <row r="342" spans="3:4" x14ac:dyDescent="0.2">
      <c r="C342" s="150"/>
      <c r="D342" s="150"/>
    </row>
    <row r="343" spans="3:4" x14ac:dyDescent="0.2">
      <c r="C343" s="150"/>
      <c r="D343" s="150"/>
    </row>
    <row r="344" spans="3:4" x14ac:dyDescent="0.2">
      <c r="C344" s="150"/>
      <c r="D344" s="150"/>
    </row>
    <row r="345" spans="3:4" x14ac:dyDescent="0.2">
      <c r="C345" s="150"/>
      <c r="D345" s="150"/>
    </row>
    <row r="346" spans="3:4" x14ac:dyDescent="0.2">
      <c r="C346" s="150"/>
      <c r="D346" s="150"/>
    </row>
    <row r="347" spans="3:4" x14ac:dyDescent="0.2">
      <c r="C347" s="150"/>
      <c r="D347" s="150"/>
    </row>
    <row r="348" spans="3:4" x14ac:dyDescent="0.2">
      <c r="C348" s="150"/>
      <c r="D348" s="150"/>
    </row>
    <row r="349" spans="3:4" x14ac:dyDescent="0.2">
      <c r="C349" s="150"/>
      <c r="D349" s="150"/>
    </row>
    <row r="350" spans="3:4" x14ac:dyDescent="0.2">
      <c r="C350" s="150"/>
      <c r="D350" s="150"/>
    </row>
    <row r="351" spans="3:4" x14ac:dyDescent="0.2">
      <c r="C351" s="150"/>
      <c r="D351" s="150"/>
    </row>
    <row r="352" spans="3:4" x14ac:dyDescent="0.2">
      <c r="C352" s="150"/>
      <c r="D352" s="150"/>
    </row>
    <row r="353" spans="3:4" x14ac:dyDescent="0.2">
      <c r="C353" s="150"/>
      <c r="D353" s="150"/>
    </row>
    <row r="354" spans="3:4" x14ac:dyDescent="0.2">
      <c r="C354" s="150"/>
      <c r="D354" s="150"/>
    </row>
    <row r="355" spans="3:4" x14ac:dyDescent="0.2">
      <c r="C355" s="150"/>
      <c r="D355" s="150"/>
    </row>
    <row r="356" spans="3:4" x14ac:dyDescent="0.2">
      <c r="C356" s="150"/>
      <c r="D356" s="150"/>
    </row>
    <row r="357" spans="3:4" x14ac:dyDescent="0.2">
      <c r="C357" s="150"/>
      <c r="D357" s="150"/>
    </row>
    <row r="358" spans="3:4" x14ac:dyDescent="0.2">
      <c r="C358" s="150"/>
      <c r="D358" s="150"/>
    </row>
    <row r="359" spans="3:4" x14ac:dyDescent="0.2">
      <c r="C359" s="150"/>
      <c r="D359" s="150"/>
    </row>
    <row r="360" spans="3:4" x14ac:dyDescent="0.2">
      <c r="C360" s="150"/>
      <c r="D360" s="150"/>
    </row>
    <row r="361" spans="3:4" x14ac:dyDescent="0.2">
      <c r="C361" s="150"/>
      <c r="D361" s="150"/>
    </row>
    <row r="362" spans="3:4" x14ac:dyDescent="0.2">
      <c r="C362" s="150"/>
      <c r="D362" s="150"/>
    </row>
    <row r="363" spans="3:4" x14ac:dyDescent="0.2">
      <c r="C363" s="150"/>
      <c r="D363" s="150"/>
    </row>
    <row r="364" spans="3:4" x14ac:dyDescent="0.2">
      <c r="C364" s="150"/>
      <c r="D364" s="150"/>
    </row>
    <row r="365" spans="3:4" x14ac:dyDescent="0.2">
      <c r="C365" s="150"/>
      <c r="D365" s="150"/>
    </row>
    <row r="366" spans="3:4" x14ac:dyDescent="0.2">
      <c r="C366" s="150"/>
      <c r="D366" s="150"/>
    </row>
    <row r="367" spans="3:4" x14ac:dyDescent="0.2">
      <c r="C367" s="150"/>
      <c r="D367" s="150"/>
    </row>
    <row r="368" spans="3:4" x14ac:dyDescent="0.2">
      <c r="C368" s="150"/>
      <c r="D368" s="150"/>
    </row>
    <row r="369" spans="3:4" x14ac:dyDescent="0.2">
      <c r="C369" s="150"/>
      <c r="D369" s="150"/>
    </row>
    <row r="370" spans="3:4" x14ac:dyDescent="0.2">
      <c r="C370" s="150"/>
      <c r="D370" s="150"/>
    </row>
    <row r="371" spans="3:4" x14ac:dyDescent="0.2">
      <c r="C371" s="150"/>
      <c r="D371" s="150"/>
    </row>
    <row r="372" spans="3:4" x14ac:dyDescent="0.2">
      <c r="C372" s="150"/>
      <c r="D372" s="150"/>
    </row>
    <row r="373" spans="3:4" x14ac:dyDescent="0.2">
      <c r="C373" s="150"/>
      <c r="D373" s="150"/>
    </row>
    <row r="374" spans="3:4" x14ac:dyDescent="0.2">
      <c r="C374" s="150"/>
      <c r="D374" s="150"/>
    </row>
    <row r="375" spans="3:4" x14ac:dyDescent="0.2">
      <c r="C375" s="150"/>
      <c r="D375" s="150"/>
    </row>
    <row r="376" spans="3:4" x14ac:dyDescent="0.2">
      <c r="C376" s="150"/>
      <c r="D376" s="150"/>
    </row>
    <row r="377" spans="3:4" x14ac:dyDescent="0.2">
      <c r="C377" s="150"/>
      <c r="D377" s="150"/>
    </row>
    <row r="378" spans="3:4" x14ac:dyDescent="0.2">
      <c r="C378" s="150"/>
      <c r="D378" s="150"/>
    </row>
    <row r="379" spans="3:4" x14ac:dyDescent="0.2">
      <c r="C379" s="150"/>
      <c r="D379" s="150"/>
    </row>
    <row r="380" spans="3:4" x14ac:dyDescent="0.2">
      <c r="C380" s="150"/>
      <c r="D380" s="150"/>
    </row>
    <row r="381" spans="3:4" x14ac:dyDescent="0.2">
      <c r="C381" s="150"/>
      <c r="D381" s="150"/>
    </row>
    <row r="382" spans="3:4" x14ac:dyDescent="0.2">
      <c r="C382" s="150"/>
      <c r="D382" s="150"/>
    </row>
    <row r="383" spans="3:4" x14ac:dyDescent="0.2">
      <c r="C383" s="150"/>
      <c r="D383" s="150"/>
    </row>
    <row r="384" spans="3:4" x14ac:dyDescent="0.2">
      <c r="C384" s="150"/>
      <c r="D384" s="150"/>
    </row>
    <row r="385" spans="3:4" x14ac:dyDescent="0.2">
      <c r="C385" s="150"/>
      <c r="D385" s="150"/>
    </row>
    <row r="386" spans="3:4" x14ac:dyDescent="0.2">
      <c r="C386" s="150"/>
      <c r="D386" s="150"/>
    </row>
    <row r="387" spans="3:4" x14ac:dyDescent="0.2">
      <c r="C387" s="150"/>
      <c r="D387" s="150"/>
    </row>
    <row r="388" spans="3:4" x14ac:dyDescent="0.2">
      <c r="C388" s="150"/>
      <c r="D388" s="150"/>
    </row>
    <row r="389" spans="3:4" x14ac:dyDescent="0.2">
      <c r="C389" s="150"/>
      <c r="D389" s="150"/>
    </row>
    <row r="390" spans="3:4" x14ac:dyDescent="0.2">
      <c r="C390" s="150"/>
      <c r="D390" s="150"/>
    </row>
    <row r="391" spans="3:4" x14ac:dyDescent="0.2">
      <c r="C391" s="150"/>
      <c r="D391" s="150"/>
    </row>
    <row r="392" spans="3:4" x14ac:dyDescent="0.2">
      <c r="C392" s="150"/>
      <c r="D392" s="150"/>
    </row>
    <row r="393" spans="3:4" x14ac:dyDescent="0.2">
      <c r="C393" s="150"/>
      <c r="D393" s="150"/>
    </row>
    <row r="394" spans="3:4" x14ac:dyDescent="0.2">
      <c r="C394" s="150"/>
      <c r="D394" s="150"/>
    </row>
    <row r="395" spans="3:4" x14ac:dyDescent="0.2">
      <c r="C395" s="150"/>
      <c r="D395" s="150"/>
    </row>
    <row r="396" spans="3:4" x14ac:dyDescent="0.2">
      <c r="C396" s="150"/>
      <c r="D396" s="150"/>
    </row>
    <row r="397" spans="3:4" x14ac:dyDescent="0.2">
      <c r="C397" s="150"/>
      <c r="D397" s="150"/>
    </row>
    <row r="398" spans="3:4" x14ac:dyDescent="0.2">
      <c r="C398" s="150"/>
      <c r="D398" s="150"/>
    </row>
    <row r="399" spans="3:4" x14ac:dyDescent="0.2">
      <c r="C399" s="150"/>
      <c r="D399" s="150"/>
    </row>
    <row r="400" spans="3:4" x14ac:dyDescent="0.2">
      <c r="C400" s="150"/>
      <c r="D400" s="150"/>
    </row>
    <row r="401" spans="3:4" x14ac:dyDescent="0.2">
      <c r="C401" s="150"/>
      <c r="D401" s="150"/>
    </row>
    <row r="402" spans="3:4" x14ac:dyDescent="0.2">
      <c r="C402" s="150"/>
      <c r="D402" s="150"/>
    </row>
    <row r="403" spans="3:4" x14ac:dyDescent="0.2">
      <c r="C403" s="150"/>
      <c r="D403" s="150"/>
    </row>
    <row r="404" spans="3:4" x14ac:dyDescent="0.2">
      <c r="C404" s="150"/>
      <c r="D404" s="150"/>
    </row>
    <row r="405" spans="3:4" x14ac:dyDescent="0.2">
      <c r="C405" s="150"/>
      <c r="D405" s="150"/>
    </row>
    <row r="406" spans="3:4" x14ac:dyDescent="0.2">
      <c r="C406" s="150"/>
      <c r="D406" s="150"/>
    </row>
    <row r="407" spans="3:4" x14ac:dyDescent="0.2">
      <c r="C407" s="150"/>
      <c r="D407" s="150"/>
    </row>
    <row r="408" spans="3:4" x14ac:dyDescent="0.2">
      <c r="C408" s="150"/>
      <c r="D408" s="150"/>
    </row>
    <row r="409" spans="3:4" x14ac:dyDescent="0.2">
      <c r="C409" s="150"/>
      <c r="D409" s="150"/>
    </row>
    <row r="410" spans="3:4" x14ac:dyDescent="0.2">
      <c r="C410" s="150"/>
      <c r="D410" s="150"/>
    </row>
    <row r="411" spans="3:4" x14ac:dyDescent="0.2">
      <c r="C411" s="150"/>
      <c r="D411" s="150"/>
    </row>
    <row r="412" spans="3:4" x14ac:dyDescent="0.2">
      <c r="C412" s="150"/>
      <c r="D412" s="150"/>
    </row>
    <row r="413" spans="3:4" x14ac:dyDescent="0.2">
      <c r="C413" s="150"/>
      <c r="D413" s="150"/>
    </row>
    <row r="414" spans="3:4" x14ac:dyDescent="0.2">
      <c r="C414" s="150"/>
      <c r="D414" s="150"/>
    </row>
    <row r="415" spans="3:4" x14ac:dyDescent="0.2">
      <c r="C415" s="150"/>
      <c r="D415" s="150"/>
    </row>
    <row r="416" spans="3:4" x14ac:dyDescent="0.2">
      <c r="C416" s="150"/>
      <c r="D416" s="150"/>
    </row>
    <row r="417" spans="3:4" x14ac:dyDescent="0.2">
      <c r="C417" s="150"/>
      <c r="D417" s="150"/>
    </row>
    <row r="418" spans="3:4" x14ac:dyDescent="0.2">
      <c r="C418" s="150"/>
      <c r="D418" s="150"/>
    </row>
    <row r="419" spans="3:4" x14ac:dyDescent="0.2">
      <c r="C419" s="150"/>
      <c r="D419" s="150"/>
    </row>
    <row r="420" spans="3:4" x14ac:dyDescent="0.2">
      <c r="C420" s="150"/>
      <c r="D420" s="150"/>
    </row>
    <row r="421" spans="3:4" x14ac:dyDescent="0.2">
      <c r="C421" s="150"/>
      <c r="D421" s="150"/>
    </row>
    <row r="422" spans="3:4" x14ac:dyDescent="0.2">
      <c r="C422" s="150"/>
      <c r="D422" s="150"/>
    </row>
    <row r="423" spans="3:4" x14ac:dyDescent="0.2">
      <c r="C423" s="150"/>
      <c r="D423" s="150"/>
    </row>
    <row r="424" spans="3:4" x14ac:dyDescent="0.2">
      <c r="C424" s="150"/>
      <c r="D424" s="150"/>
    </row>
    <row r="425" spans="3:4" x14ac:dyDescent="0.2">
      <c r="C425" s="150"/>
      <c r="D425" s="150"/>
    </row>
    <row r="426" spans="3:4" x14ac:dyDescent="0.2">
      <c r="C426" s="150"/>
      <c r="D426" s="150"/>
    </row>
    <row r="427" spans="3:4" x14ac:dyDescent="0.2">
      <c r="C427" s="150"/>
      <c r="D427" s="150"/>
    </row>
    <row r="428" spans="3:4" x14ac:dyDescent="0.2">
      <c r="C428" s="150"/>
      <c r="D428" s="150"/>
    </row>
    <row r="429" spans="3:4" x14ac:dyDescent="0.2">
      <c r="C429" s="150"/>
      <c r="D429" s="150"/>
    </row>
    <row r="430" spans="3:4" x14ac:dyDescent="0.2">
      <c r="C430" s="150"/>
      <c r="D430" s="150"/>
    </row>
    <row r="431" spans="3:4" x14ac:dyDescent="0.2">
      <c r="C431" s="150"/>
      <c r="D431" s="150"/>
    </row>
    <row r="432" spans="3:4" x14ac:dyDescent="0.2">
      <c r="C432" s="150"/>
      <c r="D432" s="150"/>
    </row>
    <row r="433" spans="3:4" x14ac:dyDescent="0.2">
      <c r="C433" s="150"/>
      <c r="D433" s="150"/>
    </row>
    <row r="434" spans="3:4" x14ac:dyDescent="0.2">
      <c r="C434" s="150"/>
      <c r="D434" s="150"/>
    </row>
    <row r="435" spans="3:4" x14ac:dyDescent="0.2">
      <c r="C435" s="150"/>
      <c r="D435" s="150"/>
    </row>
    <row r="436" spans="3:4" x14ac:dyDescent="0.2">
      <c r="C436" s="150"/>
      <c r="D436" s="150"/>
    </row>
    <row r="437" spans="3:4" x14ac:dyDescent="0.2">
      <c r="C437" s="150"/>
      <c r="D437" s="150"/>
    </row>
    <row r="438" spans="3:4" x14ac:dyDescent="0.2">
      <c r="C438" s="150"/>
      <c r="D438" s="150"/>
    </row>
    <row r="439" spans="3:4" x14ac:dyDescent="0.2">
      <c r="C439" s="150"/>
      <c r="D439" s="150"/>
    </row>
    <row r="440" spans="3:4" x14ac:dyDescent="0.2">
      <c r="C440" s="150"/>
      <c r="D440" s="150"/>
    </row>
    <row r="441" spans="3:4" x14ac:dyDescent="0.2">
      <c r="C441" s="150"/>
      <c r="D441" s="150"/>
    </row>
    <row r="442" spans="3:4" x14ac:dyDescent="0.2">
      <c r="C442" s="150"/>
      <c r="D442" s="150"/>
    </row>
    <row r="443" spans="3:4" x14ac:dyDescent="0.2">
      <c r="C443" s="150"/>
      <c r="D443" s="150"/>
    </row>
    <row r="444" spans="3:4" x14ac:dyDescent="0.2">
      <c r="C444" s="150"/>
      <c r="D444" s="150"/>
    </row>
    <row r="445" spans="3:4" x14ac:dyDescent="0.2">
      <c r="C445" s="150"/>
      <c r="D445" s="150"/>
    </row>
    <row r="446" spans="3:4" x14ac:dyDescent="0.2">
      <c r="C446" s="150"/>
      <c r="D446" s="150"/>
    </row>
    <row r="447" spans="3:4" x14ac:dyDescent="0.2">
      <c r="C447" s="150"/>
      <c r="D447" s="150"/>
    </row>
    <row r="448" spans="3:4" x14ac:dyDescent="0.2">
      <c r="C448" s="150"/>
      <c r="D448" s="150"/>
    </row>
    <row r="449" spans="3:4" x14ac:dyDescent="0.2">
      <c r="C449" s="150"/>
      <c r="D449" s="150"/>
    </row>
    <row r="450" spans="3:4" x14ac:dyDescent="0.2">
      <c r="C450" s="150"/>
      <c r="D450" s="150"/>
    </row>
    <row r="451" spans="3:4" x14ac:dyDescent="0.2">
      <c r="C451" s="150"/>
      <c r="D451" s="150"/>
    </row>
    <row r="452" spans="3:4" x14ac:dyDescent="0.2">
      <c r="C452" s="150"/>
      <c r="D452" s="150"/>
    </row>
    <row r="453" spans="3:4" x14ac:dyDescent="0.2">
      <c r="C453" s="150"/>
      <c r="D453" s="150"/>
    </row>
    <row r="454" spans="3:4" x14ac:dyDescent="0.2">
      <c r="C454" s="150"/>
      <c r="D454" s="150"/>
    </row>
    <row r="455" spans="3:4" x14ac:dyDescent="0.2">
      <c r="C455" s="150"/>
      <c r="D455" s="150"/>
    </row>
    <row r="456" spans="3:4" x14ac:dyDescent="0.2">
      <c r="C456" s="150"/>
      <c r="D456" s="150"/>
    </row>
    <row r="457" spans="3:4" x14ac:dyDescent="0.2">
      <c r="C457" s="150"/>
      <c r="D457" s="150"/>
    </row>
    <row r="458" spans="3:4" x14ac:dyDescent="0.2">
      <c r="C458" s="150"/>
      <c r="D458" s="150"/>
    </row>
    <row r="459" spans="3:4" x14ac:dyDescent="0.2">
      <c r="C459" s="150"/>
      <c r="D459" s="150"/>
    </row>
    <row r="460" spans="3:4" x14ac:dyDescent="0.2">
      <c r="C460" s="150"/>
      <c r="D460" s="150"/>
    </row>
    <row r="461" spans="3:4" x14ac:dyDescent="0.2">
      <c r="C461" s="150"/>
      <c r="D461" s="150"/>
    </row>
    <row r="462" spans="3:4" x14ac:dyDescent="0.2">
      <c r="C462" s="150"/>
      <c r="D462" s="150"/>
    </row>
    <row r="463" spans="3:4" x14ac:dyDescent="0.2">
      <c r="C463" s="150"/>
      <c r="D463" s="150"/>
    </row>
    <row r="464" spans="3:4" x14ac:dyDescent="0.2">
      <c r="C464" s="150"/>
      <c r="D464" s="150"/>
    </row>
    <row r="465" spans="3:4" x14ac:dyDescent="0.2">
      <c r="C465" s="150"/>
      <c r="D465" s="150"/>
    </row>
    <row r="466" spans="3:4" x14ac:dyDescent="0.2">
      <c r="C466" s="150"/>
      <c r="D466" s="150"/>
    </row>
    <row r="467" spans="3:4" x14ac:dyDescent="0.2">
      <c r="C467" s="150"/>
      <c r="D467" s="150"/>
    </row>
    <row r="468" spans="3:4" x14ac:dyDescent="0.2">
      <c r="C468" s="150"/>
      <c r="D468" s="150"/>
    </row>
    <row r="469" spans="3:4" x14ac:dyDescent="0.2">
      <c r="C469" s="150"/>
      <c r="D469" s="150"/>
    </row>
    <row r="470" spans="3:4" x14ac:dyDescent="0.2">
      <c r="C470" s="150"/>
      <c r="D470" s="150"/>
    </row>
    <row r="471" spans="3:4" x14ac:dyDescent="0.2">
      <c r="C471" s="150"/>
      <c r="D471" s="150"/>
    </row>
    <row r="472" spans="3:4" x14ac:dyDescent="0.2">
      <c r="C472" s="150"/>
      <c r="D472" s="150"/>
    </row>
    <row r="473" spans="3:4" x14ac:dyDescent="0.2">
      <c r="C473" s="150"/>
      <c r="D473" s="150"/>
    </row>
    <row r="474" spans="3:4" x14ac:dyDescent="0.2">
      <c r="C474" s="150"/>
      <c r="D474" s="150"/>
    </row>
    <row r="475" spans="3:4" x14ac:dyDescent="0.2">
      <c r="C475" s="150"/>
      <c r="D475" s="150"/>
    </row>
    <row r="476" spans="3:4" x14ac:dyDescent="0.2">
      <c r="C476" s="150"/>
      <c r="D476" s="150"/>
    </row>
    <row r="477" spans="3:4" x14ac:dyDescent="0.2">
      <c r="C477" s="150"/>
      <c r="D477" s="150"/>
    </row>
    <row r="478" spans="3:4" x14ac:dyDescent="0.2">
      <c r="C478" s="150"/>
      <c r="D478" s="150"/>
    </row>
    <row r="479" spans="3:4" x14ac:dyDescent="0.2">
      <c r="C479" s="150"/>
      <c r="D479" s="150"/>
    </row>
    <row r="480" spans="3:4" x14ac:dyDescent="0.2">
      <c r="C480" s="150"/>
      <c r="D480" s="150"/>
    </row>
    <row r="481" spans="3:4" x14ac:dyDescent="0.2">
      <c r="C481" s="150"/>
      <c r="D481" s="150"/>
    </row>
    <row r="482" spans="3:4" x14ac:dyDescent="0.2">
      <c r="C482" s="150"/>
      <c r="D482" s="150"/>
    </row>
    <row r="483" spans="3:4" x14ac:dyDescent="0.2">
      <c r="C483" s="150"/>
      <c r="D483" s="150"/>
    </row>
    <row r="484" spans="3:4" x14ac:dyDescent="0.2">
      <c r="C484" s="150"/>
      <c r="D484" s="150"/>
    </row>
    <row r="485" spans="3:4" x14ac:dyDescent="0.2">
      <c r="C485" s="150"/>
      <c r="D485" s="150"/>
    </row>
    <row r="486" spans="3:4" x14ac:dyDescent="0.2">
      <c r="C486" s="150"/>
      <c r="D486" s="150"/>
    </row>
    <row r="487" spans="3:4" x14ac:dyDescent="0.2">
      <c r="C487" s="150"/>
      <c r="D487" s="150"/>
    </row>
    <row r="488" spans="3:4" x14ac:dyDescent="0.2">
      <c r="C488" s="150"/>
      <c r="D488" s="150"/>
    </row>
    <row r="489" spans="3:4" x14ac:dyDescent="0.2">
      <c r="C489" s="150"/>
      <c r="D489" s="150"/>
    </row>
    <row r="490" spans="3:4" x14ac:dyDescent="0.2">
      <c r="C490" s="150"/>
      <c r="D490" s="150"/>
    </row>
    <row r="491" spans="3:4" x14ac:dyDescent="0.2">
      <c r="C491" s="150"/>
      <c r="D491" s="150"/>
    </row>
    <row r="492" spans="3:4" x14ac:dyDescent="0.2">
      <c r="C492" s="150"/>
      <c r="D492" s="150"/>
    </row>
    <row r="493" spans="3:4" x14ac:dyDescent="0.2">
      <c r="C493" s="150"/>
      <c r="D493" s="150"/>
    </row>
    <row r="494" spans="3:4" x14ac:dyDescent="0.2">
      <c r="C494" s="150"/>
      <c r="D494" s="150"/>
    </row>
    <row r="495" spans="3:4" x14ac:dyDescent="0.2">
      <c r="C495" s="150"/>
      <c r="D495" s="150"/>
    </row>
    <row r="496" spans="3:4" x14ac:dyDescent="0.2">
      <c r="C496" s="150"/>
      <c r="D496" s="150"/>
    </row>
    <row r="497" spans="3:4" x14ac:dyDescent="0.2">
      <c r="C497" s="150"/>
      <c r="D497" s="150"/>
    </row>
    <row r="498" spans="3:4" x14ac:dyDescent="0.2">
      <c r="C498" s="150"/>
      <c r="D498" s="150"/>
    </row>
    <row r="499" spans="3:4" x14ac:dyDescent="0.2">
      <c r="C499" s="150"/>
      <c r="D499" s="150"/>
    </row>
    <row r="500" spans="3:4" x14ac:dyDescent="0.2">
      <c r="C500" s="150"/>
      <c r="D500" s="150"/>
    </row>
    <row r="501" spans="3:4" x14ac:dyDescent="0.2">
      <c r="C501" s="150"/>
      <c r="D501" s="150"/>
    </row>
    <row r="502" spans="3:4" x14ac:dyDescent="0.2">
      <c r="C502" s="150"/>
      <c r="D502" s="150"/>
    </row>
    <row r="503" spans="3:4" x14ac:dyDescent="0.2">
      <c r="C503" s="150"/>
      <c r="D503" s="150"/>
    </row>
    <row r="504" spans="3:4" x14ac:dyDescent="0.2">
      <c r="C504" s="150"/>
      <c r="D504" s="150"/>
    </row>
    <row r="505" spans="3:4" x14ac:dyDescent="0.2">
      <c r="C505" s="150"/>
      <c r="D505" s="150"/>
    </row>
    <row r="506" spans="3:4" x14ac:dyDescent="0.2">
      <c r="C506" s="150"/>
      <c r="D506" s="150"/>
    </row>
    <row r="507" spans="3:4" x14ac:dyDescent="0.2">
      <c r="C507" s="150"/>
      <c r="D507" s="150"/>
    </row>
    <row r="508" spans="3:4" x14ac:dyDescent="0.2">
      <c r="C508" s="150"/>
      <c r="D508" s="150"/>
    </row>
    <row r="509" spans="3:4" x14ac:dyDescent="0.2">
      <c r="C509" s="150"/>
      <c r="D509" s="150"/>
    </row>
    <row r="510" spans="3:4" x14ac:dyDescent="0.2">
      <c r="C510" s="150"/>
      <c r="D510" s="150"/>
    </row>
    <row r="511" spans="3:4" x14ac:dyDescent="0.2">
      <c r="C511" s="150"/>
      <c r="D511" s="150"/>
    </row>
    <row r="512" spans="3:4" x14ac:dyDescent="0.2">
      <c r="C512" s="150"/>
      <c r="D512" s="150"/>
    </row>
    <row r="513" spans="3:4" x14ac:dyDescent="0.2">
      <c r="C513" s="150"/>
      <c r="D513" s="150"/>
    </row>
    <row r="514" spans="3:4" x14ac:dyDescent="0.2">
      <c r="C514" s="150"/>
      <c r="D514" s="150"/>
    </row>
    <row r="515" spans="3:4" x14ac:dyDescent="0.2">
      <c r="C515" s="150"/>
      <c r="D515" s="150"/>
    </row>
    <row r="516" spans="3:4" x14ac:dyDescent="0.2">
      <c r="C516" s="150"/>
      <c r="D516" s="150"/>
    </row>
    <row r="517" spans="3:4" x14ac:dyDescent="0.2">
      <c r="C517" s="150"/>
      <c r="D517" s="150"/>
    </row>
    <row r="518" spans="3:4" x14ac:dyDescent="0.2">
      <c r="C518" s="150"/>
      <c r="D518" s="150"/>
    </row>
    <row r="519" spans="3:4" x14ac:dyDescent="0.2">
      <c r="C519" s="150"/>
      <c r="D519" s="150"/>
    </row>
    <row r="520" spans="3:4" x14ac:dyDescent="0.2">
      <c r="C520" s="150"/>
      <c r="D520" s="150"/>
    </row>
    <row r="521" spans="3:4" x14ac:dyDescent="0.2">
      <c r="C521" s="150"/>
      <c r="D521" s="150"/>
    </row>
    <row r="522" spans="3:4" x14ac:dyDescent="0.2">
      <c r="C522" s="150"/>
      <c r="D522" s="150"/>
    </row>
    <row r="523" spans="3:4" x14ac:dyDescent="0.2">
      <c r="C523" s="150"/>
      <c r="D523" s="150"/>
    </row>
    <row r="524" spans="3:4" x14ac:dyDescent="0.2">
      <c r="C524" s="150"/>
      <c r="D524" s="150"/>
    </row>
  </sheetData>
  <conditionalFormatting pivot="1" sqref="C14:Z28">
    <cfRule type="expression" dxfId="105" priority="2" stopIfTrue="1">
      <formula>IU11notIU10</formula>
    </cfRule>
  </conditionalFormatting>
  <conditionalFormatting pivot="1" sqref="C14:Z28">
    <cfRule type="cellIs" dxfId="104" priority="1" operator="lessThan">
      <formula>0</formula>
    </cfRule>
  </conditionalFormatting>
  <pageMargins left="0.7" right="0.7" top="0.75" bottom="0.75" header="0.3" footer="0.3"/>
  <pageSetup scale="83" orientation="landscape" horizontalDpi="0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2"/>
  <sheetViews>
    <sheetView showGridLines="0" showRowColHeaders="0" zoomScaleNormal="100" workbookViewId="0">
      <selection activeCell="AD12" sqref="AD12"/>
    </sheetView>
  </sheetViews>
  <sheetFormatPr defaultRowHeight="12.75" zeroHeight="1" x14ac:dyDescent="0.2"/>
  <sheetData>
    <row r="1" x14ac:dyDescent="0.2"/>
    <row r="2" x14ac:dyDescent="0.2"/>
    <row r="3" x14ac:dyDescent="0.2"/>
    <row r="4" x14ac:dyDescent="0.2"/>
    <row r="5" x14ac:dyDescent="0.2"/>
    <row r="6" x14ac:dyDescent="0.2"/>
    <row r="7" x14ac:dyDescent="0.2"/>
    <row r="8" x14ac:dyDescent="0.2"/>
    <row r="9" x14ac:dyDescent="0.2"/>
    <row r="10" x14ac:dyDescent="0.2"/>
    <row r="11" x14ac:dyDescent="0.2"/>
    <row r="12" x14ac:dyDescent="0.2"/>
    <row r="13" x14ac:dyDescent="0.2"/>
    <row r="14" x14ac:dyDescent="0.2"/>
    <row r="15" x14ac:dyDescent="0.2"/>
    <row r="16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spans="1:27" x14ac:dyDescent="0.2"/>
    <row r="50" spans="1:27" x14ac:dyDescent="0.2"/>
    <row r="51" spans="1:27" x14ac:dyDescent="0.2"/>
    <row r="52" spans="1:27" x14ac:dyDescent="0.2"/>
    <row r="53" spans="1:27" x14ac:dyDescent="0.2"/>
    <row r="54" spans="1:27" x14ac:dyDescent="0.2"/>
    <row r="55" spans="1:27" x14ac:dyDescent="0.2"/>
    <row r="56" spans="1:27" x14ac:dyDescent="0.2"/>
    <row r="57" spans="1:27" x14ac:dyDescent="0.2"/>
    <row r="58" spans="1:27" x14ac:dyDescent="0.2"/>
    <row r="59" spans="1:27" x14ac:dyDescent="0.2"/>
    <row r="60" spans="1:27" x14ac:dyDescent="0.2"/>
    <row r="61" spans="1:27" x14ac:dyDescent="0.2">
      <c r="B61" s="47">
        <v>0.75</v>
      </c>
      <c r="C61" s="47">
        <v>0.75</v>
      </c>
      <c r="D61" s="47">
        <v>0.75</v>
      </c>
      <c r="E61" s="47">
        <v>0.75</v>
      </c>
      <c r="F61" s="47">
        <v>0.75</v>
      </c>
      <c r="G61" s="47">
        <v>0.75</v>
      </c>
      <c r="H61" s="47">
        <v>0.75</v>
      </c>
      <c r="I61" s="47">
        <v>0.75</v>
      </c>
      <c r="J61" s="47">
        <v>0.75</v>
      </c>
      <c r="K61" s="47">
        <v>0.75</v>
      </c>
      <c r="L61" s="47">
        <v>0.75</v>
      </c>
      <c r="M61" s="47">
        <v>0.75</v>
      </c>
      <c r="N61" s="47">
        <v>0.75</v>
      </c>
      <c r="O61" s="47">
        <v>0.75</v>
      </c>
      <c r="P61" s="47">
        <v>0.75</v>
      </c>
      <c r="Q61" s="47">
        <v>0.75</v>
      </c>
      <c r="R61" s="47">
        <v>0.75</v>
      </c>
      <c r="S61" s="47">
        <v>0.75</v>
      </c>
      <c r="T61" s="47">
        <v>0.75</v>
      </c>
      <c r="U61" s="47">
        <v>0.75</v>
      </c>
      <c r="V61" s="47">
        <v>0.75</v>
      </c>
      <c r="W61" s="47">
        <v>0.75</v>
      </c>
      <c r="X61" s="47">
        <v>0.75</v>
      </c>
      <c r="Y61" s="47">
        <v>0.75</v>
      </c>
    </row>
    <row r="62" spans="1:27" x14ac:dyDescent="0.2">
      <c r="A62" s="47" t="s">
        <v>20</v>
      </c>
      <c r="B62" s="48">
        <v>0.7</v>
      </c>
      <c r="C62" s="48">
        <v>0.7</v>
      </c>
      <c r="D62" s="48">
        <v>0.7</v>
      </c>
      <c r="E62" s="48">
        <v>0.7</v>
      </c>
      <c r="F62" s="48">
        <v>0.7</v>
      </c>
      <c r="G62" s="48">
        <v>0.7</v>
      </c>
      <c r="H62" s="48">
        <v>0.7</v>
      </c>
      <c r="I62" s="48">
        <v>0.7</v>
      </c>
      <c r="J62" s="48">
        <v>0.7</v>
      </c>
      <c r="K62" s="48">
        <v>0.7</v>
      </c>
      <c r="L62" s="48">
        <v>0.7</v>
      </c>
      <c r="M62" s="48">
        <v>0.7</v>
      </c>
      <c r="N62" s="48">
        <v>0.7</v>
      </c>
      <c r="O62" s="48">
        <v>0.7</v>
      </c>
      <c r="P62" s="48">
        <v>0.7</v>
      </c>
      <c r="Q62" s="48">
        <v>0.7</v>
      </c>
      <c r="R62" s="48">
        <v>0.7</v>
      </c>
      <c r="S62" s="48">
        <v>0.7</v>
      </c>
      <c r="T62" s="48">
        <v>0.7</v>
      </c>
      <c r="U62" s="48">
        <v>0.7</v>
      </c>
      <c r="V62" s="48">
        <v>0.7</v>
      </c>
      <c r="W62" s="48">
        <v>0.7</v>
      </c>
      <c r="X62" s="48">
        <v>0.7</v>
      </c>
      <c r="Y62" s="48">
        <v>0.7</v>
      </c>
      <c r="Z62" s="46"/>
      <c r="AA62" s="46"/>
    </row>
  </sheetData>
  <pageMargins left="0.7" right="0.7" top="0.75" bottom="0.75" header="0.3" footer="0.3"/>
  <pageSetup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Salary Info</vt:lpstr>
      <vt:lpstr>SALARY GRID</vt:lpstr>
      <vt:lpstr>WORKDAY Allocations</vt:lpstr>
      <vt:lpstr>Effort Graph</vt:lpstr>
      <vt:lpstr>DEPT</vt:lpstr>
      <vt:lpstr>GRANTS</vt:lpstr>
      <vt:lpstr>'SALARY GRID'!Print_Area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dsteine@pennmedicine.upenn.edu</dc:creator>
  <cp:lastModifiedBy>Windows User</cp:lastModifiedBy>
  <cp:lastPrinted>2019-07-26T16:59:45Z</cp:lastPrinted>
  <dcterms:created xsi:type="dcterms:W3CDTF">2011-12-15T21:43:08Z</dcterms:created>
  <dcterms:modified xsi:type="dcterms:W3CDTF">2020-07-24T14:55:09Z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